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ate1904="1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Org\FILM\Bereich\Transfer Sektion\Filmförderung\Korrektur Vorlagen 2024\Modèles site internet + FPF (sans modèles lettres)\Budgets + décomptes_2024\"/>
    </mc:Choice>
  </mc:AlternateContent>
  <xr:revisionPtr revIDLastSave="0" documentId="13_ncr:1_{02F89F17-D78D-438E-9E88-96A2F0219DFF}" xr6:coauthVersionLast="47" xr6:coauthVersionMax="47" xr10:uidLastSave="{00000000-0000-0000-0000-000000000000}"/>
  <workbookProtection workbookPassword="DFFD" lockStructure="1"/>
  <bookViews>
    <workbookView xWindow="1800" yWindow="0" windowWidth="24525" windowHeight="15495" xr2:uid="{00000000-000D-0000-FFFF-FFFF00000000}"/>
  </bookViews>
  <sheets>
    <sheet name="budget OFC" sheetId="1" r:id="rId1"/>
  </sheets>
  <definedNames>
    <definedName name="_xlnm.Database">'budget OFC'!#REF!</definedName>
    <definedName name="_xlnm.Print_Area" localSheetId="0">'budget OFC'!$A$1:$P$810</definedName>
    <definedName name="Z_70579CE2_D4F3_4ACF_843D_73C7AC1213A5_.wvu.Cols" localSheetId="0" hidden="1">'budget OFC'!$J:$J,'budget OFC'!$JI:$JI,'budget OFC'!$TE:$TE,'budget OFC'!$ADA:$ADA,'budget OFC'!$AMW:$AMW,'budget OFC'!$AWS:$AWS,'budget OFC'!$BGO:$BGO,'budget OFC'!$BQK:$BQK,'budget OFC'!$CAG:$CAG,'budget OFC'!$CKC:$CKC,'budget OFC'!$CTY:$CTY,'budget OFC'!$DDU:$DDU,'budget OFC'!$DNQ:$DNQ,'budget OFC'!$DXM:$DXM,'budget OFC'!$EHI:$EHI,'budget OFC'!$ERE:$ERE,'budget OFC'!$FBA:$FBA,'budget OFC'!$FKW:$FKW,'budget OFC'!$FUS:$FUS,'budget OFC'!$GEO:$GEO,'budget OFC'!$GOK:$GOK,'budget OFC'!$GYG:$GYG,'budget OFC'!$HIC:$HIC,'budget OFC'!$HRY:$HRY,'budget OFC'!$IBU:$IBU,'budget OFC'!$ILQ:$ILQ,'budget OFC'!$IVM:$IVM,'budget OFC'!$JFI:$JFI,'budget OFC'!$JPE:$JPE,'budget OFC'!$JZA:$JZA,'budget OFC'!$KIW:$KIW,'budget OFC'!$KSS:$KSS,'budget OFC'!$LCO:$LCO,'budget OFC'!$LMK:$LMK,'budget OFC'!$LWG:$LWG,'budget OFC'!$MGC:$MGC,'budget OFC'!$MPY:$MPY,'budget OFC'!$MZU:$MZU,'budget OFC'!$NJQ:$NJQ,'budget OFC'!$NTM:$NTM,'budget OFC'!$ODI:$ODI,'budget OFC'!$ONE:$ONE,'budget OFC'!$OXA:$OXA,'budget OFC'!$PGW:$PGW,'budget OFC'!$PQS:$PQS,'budget OFC'!$QAO:$QAO,'budget OFC'!$QKK:$QKK,'budget OFC'!$QUG:$QUG,'budget OFC'!$REC:$REC,'budget OFC'!$RNY:$RNY,'budget OFC'!$RXU:$RXU,'budget OFC'!$SHQ:$SHQ,'budget OFC'!$SRM:$SRM,'budget OFC'!$TBI:$TBI,'budget OFC'!$TLE:$TLE,'budget OFC'!$TVA:$TVA,'budget OFC'!$UEW:$UEW,'budget OFC'!$UOS:$UOS,'budget OFC'!$UYO:$UYO,'budget OFC'!$VIK:$VIK,'budget OFC'!$VSG:$VSG,'budget OFC'!$WCC:$WCC,'budget OFC'!$WLY:$WLY,'budget OFC'!$WVU:$WVU</definedName>
    <definedName name="Z_70579CE2_D4F3_4ACF_843D_73C7AC1213A5_.wvu.PrintArea" localSheetId="0" hidden="1">'budget OFC'!$A$1:$Q$803</definedName>
    <definedName name="Z_BAC10200_B9C9_4FDC_90FC_B166694D42EC_.wvu.Cols" localSheetId="0" hidden="1">'budget OFC'!$J:$J,'budget OFC'!$JI:$JI,'budget OFC'!$TE:$TE,'budget OFC'!$ADA:$ADA,'budget OFC'!$AMW:$AMW,'budget OFC'!$AWS:$AWS,'budget OFC'!$BGO:$BGO,'budget OFC'!$BQK:$BQK,'budget OFC'!$CAG:$CAG,'budget OFC'!$CKC:$CKC,'budget OFC'!$CTY:$CTY,'budget OFC'!$DDU:$DDU,'budget OFC'!$DNQ:$DNQ,'budget OFC'!$DXM:$DXM,'budget OFC'!$EHI:$EHI,'budget OFC'!$ERE:$ERE,'budget OFC'!$FBA:$FBA,'budget OFC'!$FKW:$FKW,'budget OFC'!$FUS:$FUS,'budget OFC'!$GEO:$GEO,'budget OFC'!$GOK:$GOK,'budget OFC'!$GYG:$GYG,'budget OFC'!$HIC:$HIC,'budget OFC'!$HRY:$HRY,'budget OFC'!$IBU:$IBU,'budget OFC'!$ILQ:$ILQ,'budget OFC'!$IVM:$IVM,'budget OFC'!$JFI:$JFI,'budget OFC'!$JPE:$JPE,'budget OFC'!$JZA:$JZA,'budget OFC'!$KIW:$KIW,'budget OFC'!$KSS:$KSS,'budget OFC'!$LCO:$LCO,'budget OFC'!$LMK:$LMK,'budget OFC'!$LWG:$LWG,'budget OFC'!$MGC:$MGC,'budget OFC'!$MPY:$MPY,'budget OFC'!$MZU:$MZU,'budget OFC'!$NJQ:$NJQ,'budget OFC'!$NTM:$NTM,'budget OFC'!$ODI:$ODI,'budget OFC'!$ONE:$ONE,'budget OFC'!$OXA:$OXA,'budget OFC'!$PGW:$PGW,'budget OFC'!$PQS:$PQS,'budget OFC'!$QAO:$QAO,'budget OFC'!$QKK:$QKK,'budget OFC'!$QUG:$QUG,'budget OFC'!$REC:$REC,'budget OFC'!$RNY:$RNY,'budget OFC'!$RXU:$RXU,'budget OFC'!$SHQ:$SHQ,'budget OFC'!$SRM:$SRM,'budget OFC'!$TBI:$TBI,'budget OFC'!$TLE:$TLE,'budget OFC'!$TVA:$TVA,'budget OFC'!$UEW:$UEW,'budget OFC'!$UOS:$UOS,'budget OFC'!$UYO:$UYO,'budget OFC'!$VIK:$VIK,'budget OFC'!$VSG:$VSG,'budget OFC'!$WCC:$WCC,'budget OFC'!$WLY:$WLY,'budget OFC'!$WVU:$WVU</definedName>
    <definedName name="Z_BAC10200_B9C9_4FDC_90FC_B166694D42EC_.wvu.PrintArea" localSheetId="0" hidden="1">'budget OFC'!$A$1:$Q$803</definedName>
  </definedNames>
  <calcPr calcId="191029" fullPrecision="0"/>
  <customWorkbookViews>
    <customWorkbookView name="u80757596 - Persönliche Ansicht" guid="{70579CE2-D4F3-4ACF-843D-73C7AC1213A5}" mergeInterval="0" personalView="1" maximized="1" xWindow="1" yWindow="1" windowWidth="1676" windowHeight="821" activeSheetId="1"/>
    <customWorkbookView name="U80819889 - Persönliche Ansicht" guid="{BAC10200-B9C9-4FDC-90FC-B166694D42EC}" mergeInterval="0" personalView="1" maximized="1" xWindow="1" yWindow="1" windowWidth="1244" windowHeight="53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96" i="1" l="1"/>
  <c r="M497" i="1"/>
  <c r="I137" i="1"/>
  <c r="D137" i="1"/>
  <c r="G137" i="1" s="1"/>
  <c r="D152" i="1"/>
  <c r="G152" i="1" s="1"/>
  <c r="L152" i="1" s="1"/>
  <c r="L137" i="1" l="1"/>
  <c r="M137" i="1" s="1"/>
  <c r="L495" i="1"/>
  <c r="F483" i="1" l="1"/>
  <c r="F485" i="1"/>
  <c r="F486" i="1"/>
  <c r="P801" i="1" l="1"/>
  <c r="P799" i="1"/>
  <c r="O801" i="1"/>
  <c r="O799" i="1"/>
  <c r="M566" i="1" l="1"/>
  <c r="B810" i="1" l="1"/>
  <c r="D801" i="1"/>
  <c r="D799" i="1"/>
  <c r="B717" i="1"/>
  <c r="H713" i="1"/>
  <c r="H711" i="1"/>
  <c r="H709" i="1"/>
  <c r="A681" i="1"/>
  <c r="A682" i="1" s="1"/>
  <c r="I680" i="1"/>
  <c r="I682" i="1" s="1"/>
  <c r="K679" i="1"/>
  <c r="K795" i="1" s="1"/>
  <c r="M677" i="1"/>
  <c r="M676" i="1"/>
  <c r="M675" i="1"/>
  <c r="A675" i="1"/>
  <c r="A676" i="1" s="1"/>
  <c r="A677" i="1" s="1"/>
  <c r="M674" i="1"/>
  <c r="L673" i="1"/>
  <c r="L794" i="1" s="1"/>
  <c r="K673" i="1"/>
  <c r="K794" i="1" s="1"/>
  <c r="M671" i="1"/>
  <c r="L670" i="1"/>
  <c r="L668" i="1" s="1"/>
  <c r="L793" i="1" s="1"/>
  <c r="A670" i="1"/>
  <c r="A671" i="1" s="1"/>
  <c r="M669" i="1"/>
  <c r="K668" i="1"/>
  <c r="K793" i="1" s="1"/>
  <c r="M666" i="1"/>
  <c r="M665" i="1"/>
  <c r="M664" i="1"/>
  <c r="M663" i="1"/>
  <c r="M662" i="1"/>
  <c r="M661" i="1"/>
  <c r="M660" i="1"/>
  <c r="A660" i="1"/>
  <c r="A661" i="1" s="1"/>
  <c r="A662" i="1" s="1"/>
  <c r="A663" i="1" s="1"/>
  <c r="A664" i="1" s="1"/>
  <c r="A665" i="1" s="1"/>
  <c r="A666" i="1" s="1"/>
  <c r="M659" i="1"/>
  <c r="L658" i="1"/>
  <c r="L792" i="1" s="1"/>
  <c r="K658" i="1"/>
  <c r="M656" i="1"/>
  <c r="M655" i="1"/>
  <c r="M654" i="1"/>
  <c r="L653" i="1"/>
  <c r="M653" i="1" s="1"/>
  <c r="M651" i="1"/>
  <c r="A650" i="1"/>
  <c r="A651" i="1" s="1"/>
  <c r="A652" i="1" s="1"/>
  <c r="A653" i="1" s="1"/>
  <c r="A654" i="1" s="1"/>
  <c r="A655" i="1" s="1"/>
  <c r="A656" i="1" s="1"/>
  <c r="G649" i="1"/>
  <c r="L649" i="1" s="1"/>
  <c r="K648" i="1"/>
  <c r="K791" i="1" s="1"/>
  <c r="M642" i="1"/>
  <c r="A642" i="1"/>
  <c r="F641" i="1"/>
  <c r="L641" i="1" s="1"/>
  <c r="K640" i="1"/>
  <c r="K787" i="1" s="1"/>
  <c r="M638" i="1"/>
  <c r="L637" i="1"/>
  <c r="L636" i="1"/>
  <c r="L635" i="1"/>
  <c r="A635" i="1"/>
  <c r="A636" i="1" s="1"/>
  <c r="A637" i="1" s="1"/>
  <c r="A638" i="1" s="1"/>
  <c r="L634" i="1"/>
  <c r="K633" i="1"/>
  <c r="K786" i="1" s="1"/>
  <c r="M631" i="1"/>
  <c r="M630" i="1"/>
  <c r="M629" i="1"/>
  <c r="A629" i="1"/>
  <c r="A630" i="1" s="1"/>
  <c r="A631" i="1" s="1"/>
  <c r="M628" i="1"/>
  <c r="L627" i="1"/>
  <c r="L785" i="1" s="1"/>
  <c r="K627" i="1"/>
  <c r="K785" i="1" s="1"/>
  <c r="M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M613" i="1" s="1"/>
  <c r="A613" i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F612" i="1"/>
  <c r="L612" i="1" s="1"/>
  <c r="K611" i="1"/>
  <c r="K784" i="1" s="1"/>
  <c r="M608" i="1"/>
  <c r="L607" i="1"/>
  <c r="L606" i="1"/>
  <c r="F605" i="1"/>
  <c r="L605" i="1" s="1"/>
  <c r="F604" i="1"/>
  <c r="L604" i="1" s="1"/>
  <c r="F603" i="1"/>
  <c r="L603" i="1" s="1"/>
  <c r="F602" i="1"/>
  <c r="L602" i="1" s="1"/>
  <c r="F601" i="1"/>
  <c r="L601" i="1" s="1"/>
  <c r="L600" i="1"/>
  <c r="L599" i="1"/>
  <c r="L598" i="1"/>
  <c r="F597" i="1"/>
  <c r="L597" i="1" s="1"/>
  <c r="F596" i="1"/>
  <c r="L596" i="1" s="1"/>
  <c r="F595" i="1"/>
  <c r="L595" i="1" s="1"/>
  <c r="F594" i="1"/>
  <c r="L594" i="1" s="1"/>
  <c r="M593" i="1"/>
  <c r="M592" i="1"/>
  <c r="L591" i="1"/>
  <c r="L590" i="1"/>
  <c r="F588" i="1"/>
  <c r="L588" i="1" s="1"/>
  <c r="L587" i="1"/>
  <c r="M587" i="1" s="1"/>
  <c r="F585" i="1"/>
  <c r="L585" i="1" s="1"/>
  <c r="F584" i="1"/>
  <c r="L584" i="1" s="1"/>
  <c r="F583" i="1"/>
  <c r="L583" i="1" s="1"/>
  <c r="L582" i="1"/>
  <c r="M582" i="1" s="1"/>
  <c r="L581" i="1"/>
  <c r="M581" i="1" s="1"/>
  <c r="A580" i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F579" i="1"/>
  <c r="L579" i="1" s="1"/>
  <c r="K578" i="1"/>
  <c r="K783" i="1" s="1"/>
  <c r="M576" i="1"/>
  <c r="L575" i="1"/>
  <c r="M575" i="1" s="1"/>
  <c r="F573" i="1"/>
  <c r="L573" i="1" s="1"/>
  <c r="K572" i="1"/>
  <c r="K782" i="1" s="1"/>
  <c r="M567" i="1"/>
  <c r="M565" i="1"/>
  <c r="M564" i="1"/>
  <c r="M563" i="1"/>
  <c r="A563" i="1"/>
  <c r="A564" i="1" s="1"/>
  <c r="A565" i="1" s="1"/>
  <c r="M562" i="1"/>
  <c r="L561" i="1"/>
  <c r="L778" i="1" s="1"/>
  <c r="K561" i="1"/>
  <c r="K778" i="1" s="1"/>
  <c r="M559" i="1"/>
  <c r="L558" i="1"/>
  <c r="L557" i="1"/>
  <c r="L556" i="1"/>
  <c r="M555" i="1"/>
  <c r="L554" i="1"/>
  <c r="L553" i="1"/>
  <c r="L552" i="1"/>
  <c r="L551" i="1"/>
  <c r="L550" i="1"/>
  <c r="L549" i="1"/>
  <c r="L548" i="1"/>
  <c r="L547" i="1"/>
  <c r="A547" i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L546" i="1"/>
  <c r="K545" i="1"/>
  <c r="K777" i="1" s="1"/>
  <c r="M542" i="1"/>
  <c r="L540" i="1"/>
  <c r="L539" i="1"/>
  <c r="A539" i="1"/>
  <c r="A540" i="1" s="1"/>
  <c r="A541" i="1" s="1"/>
  <c r="A542" i="1" s="1"/>
  <c r="K537" i="1"/>
  <c r="K776" i="1" s="1"/>
  <c r="M535" i="1"/>
  <c r="F534" i="1"/>
  <c r="L534" i="1" s="1"/>
  <c r="L533" i="1"/>
  <c r="L532" i="1"/>
  <c r="M532" i="1" s="1"/>
  <c r="L531" i="1"/>
  <c r="A531" i="1"/>
  <c r="A532" i="1" s="1"/>
  <c r="A533" i="1" s="1"/>
  <c r="A534" i="1" s="1"/>
  <c r="A535" i="1" s="1"/>
  <c r="F530" i="1"/>
  <c r="L530" i="1" s="1"/>
  <c r="K529" i="1"/>
  <c r="K775" i="1" s="1"/>
  <c r="M527" i="1"/>
  <c r="F526" i="1"/>
  <c r="L526" i="1" s="1"/>
  <c r="F525" i="1"/>
  <c r="L525" i="1" s="1"/>
  <c r="F524" i="1"/>
  <c r="L524" i="1" s="1"/>
  <c r="L523" i="1"/>
  <c r="A523" i="1"/>
  <c r="A524" i="1" s="1"/>
  <c r="A525" i="1" s="1"/>
  <c r="A526" i="1" s="1"/>
  <c r="A527" i="1" s="1"/>
  <c r="F522" i="1"/>
  <c r="L522" i="1" s="1"/>
  <c r="K521" i="1"/>
  <c r="K774" i="1" s="1"/>
  <c r="M519" i="1"/>
  <c r="F518" i="1"/>
  <c r="L518" i="1" s="1"/>
  <c r="L517" i="1"/>
  <c r="F516" i="1"/>
  <c r="L516" i="1" s="1"/>
  <c r="F515" i="1"/>
  <c r="L515" i="1" s="1"/>
  <c r="F514" i="1"/>
  <c r="L514" i="1" s="1"/>
  <c r="K513" i="1"/>
  <c r="K773" i="1" s="1"/>
  <c r="M511" i="1"/>
  <c r="F510" i="1"/>
  <c r="L510" i="1" s="1"/>
  <c r="F509" i="1"/>
  <c r="L509" i="1" s="1"/>
  <c r="L508" i="1"/>
  <c r="L507" i="1"/>
  <c r="L506" i="1"/>
  <c r="A506" i="1"/>
  <c r="A507" i="1" s="1"/>
  <c r="A508" i="1" s="1"/>
  <c r="A509" i="1" s="1"/>
  <c r="A510" i="1" s="1"/>
  <c r="A511" i="1" s="1"/>
  <c r="F505" i="1"/>
  <c r="L505" i="1" s="1"/>
  <c r="K504" i="1"/>
  <c r="K772" i="1" s="1"/>
  <c r="M495" i="1"/>
  <c r="F494" i="1"/>
  <c r="L494" i="1" s="1"/>
  <c r="F493" i="1"/>
  <c r="L493" i="1" s="1"/>
  <c r="F492" i="1"/>
  <c r="L492" i="1" s="1"/>
  <c r="F491" i="1"/>
  <c r="L491" i="1" s="1"/>
  <c r="A491" i="1"/>
  <c r="A492" i="1" s="1"/>
  <c r="A493" i="1" s="1"/>
  <c r="A494" i="1" s="1"/>
  <c r="A495" i="1" s="1"/>
  <c r="F490" i="1"/>
  <c r="L490" i="1" s="1"/>
  <c r="K489" i="1"/>
  <c r="K768" i="1" s="1"/>
  <c r="M487" i="1"/>
  <c r="L486" i="1"/>
  <c r="L485" i="1"/>
  <c r="F484" i="1"/>
  <c r="L484" i="1" s="1"/>
  <c r="L483" i="1"/>
  <c r="F482" i="1"/>
  <c r="L482" i="1" s="1"/>
  <c r="A482" i="1"/>
  <c r="A483" i="1" s="1"/>
  <c r="A484" i="1" s="1"/>
  <c r="A485" i="1" s="1"/>
  <c r="A486" i="1" s="1"/>
  <c r="A487" i="1" s="1"/>
  <c r="F481" i="1"/>
  <c r="K480" i="1"/>
  <c r="K767" i="1" s="1"/>
  <c r="M478" i="1"/>
  <c r="M477" i="1"/>
  <c r="M476" i="1"/>
  <c r="K475" i="1"/>
  <c r="M475" i="1" s="1"/>
  <c r="M473" i="1"/>
  <c r="A473" i="1"/>
  <c r="A474" i="1" s="1"/>
  <c r="A475" i="1" s="1"/>
  <c r="A476" i="1" s="1"/>
  <c r="A477" i="1" s="1"/>
  <c r="A478" i="1" s="1"/>
  <c r="L472" i="1"/>
  <c r="M472" i="1" s="1"/>
  <c r="L467" i="1"/>
  <c r="F466" i="1"/>
  <c r="L466" i="1" s="1"/>
  <c r="F465" i="1"/>
  <c r="L465" i="1" s="1"/>
  <c r="F464" i="1"/>
  <c r="L464" i="1" s="1"/>
  <c r="F463" i="1"/>
  <c r="L463" i="1" s="1"/>
  <c r="F462" i="1"/>
  <c r="L462" i="1" s="1"/>
  <c r="F461" i="1"/>
  <c r="L461" i="1" s="1"/>
  <c r="F460" i="1"/>
  <c r="L460" i="1" s="1"/>
  <c r="F459" i="1"/>
  <c r="L459" i="1" s="1"/>
  <c r="F458" i="1"/>
  <c r="L458" i="1" s="1"/>
  <c r="F457" i="1"/>
  <c r="L457" i="1" s="1"/>
  <c r="F456" i="1"/>
  <c r="L456" i="1" s="1"/>
  <c r="F455" i="1"/>
  <c r="L455" i="1" s="1"/>
  <c r="F454" i="1"/>
  <c r="L454" i="1" s="1"/>
  <c r="A454" i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F453" i="1"/>
  <c r="L453" i="1" s="1"/>
  <c r="K452" i="1"/>
  <c r="K765" i="1" s="1"/>
  <c r="M450" i="1"/>
  <c r="M449" i="1"/>
  <c r="A447" i="1"/>
  <c r="A448" i="1" s="1"/>
  <c r="A449" i="1" s="1"/>
  <c r="A450" i="1" s="1"/>
  <c r="K445" i="1"/>
  <c r="K764" i="1" s="1"/>
  <c r="M443" i="1"/>
  <c r="L442" i="1"/>
  <c r="F441" i="1"/>
  <c r="K441" i="1" s="1"/>
  <c r="M441" i="1" s="1"/>
  <c r="F440" i="1"/>
  <c r="L440" i="1" s="1"/>
  <c r="A439" i="1"/>
  <c r="A440" i="1" s="1"/>
  <c r="A441" i="1" s="1"/>
  <c r="A442" i="1" s="1"/>
  <c r="A443" i="1" s="1"/>
  <c r="M435" i="1"/>
  <c r="M434" i="1"/>
  <c r="L432" i="1"/>
  <c r="M431" i="1"/>
  <c r="F426" i="1"/>
  <c r="L426" i="1" s="1"/>
  <c r="A426" i="1"/>
  <c r="A427" i="1" s="1"/>
  <c r="A428" i="1" s="1"/>
  <c r="A429" i="1" s="1"/>
  <c r="A430" i="1" s="1"/>
  <c r="A431" i="1" s="1"/>
  <c r="A432" i="1" s="1"/>
  <c r="A433" i="1" s="1"/>
  <c r="A434" i="1" s="1"/>
  <c r="A435" i="1" s="1"/>
  <c r="F425" i="1"/>
  <c r="L425" i="1" s="1"/>
  <c r="K424" i="1"/>
  <c r="K762" i="1" s="1"/>
  <c r="M418" i="1"/>
  <c r="M417" i="1"/>
  <c r="M416" i="1"/>
  <c r="A416" i="1"/>
  <c r="A417" i="1" s="1"/>
  <c r="A418" i="1" s="1"/>
  <c r="F415" i="1"/>
  <c r="L415" i="1" s="1"/>
  <c r="K414" i="1"/>
  <c r="K755" i="1" s="1"/>
  <c r="M412" i="1"/>
  <c r="M411" i="1"/>
  <c r="A411" i="1"/>
  <c r="A412" i="1" s="1"/>
  <c r="M410" i="1"/>
  <c r="L409" i="1"/>
  <c r="L754" i="1" s="1"/>
  <c r="K409" i="1"/>
  <c r="K754" i="1" s="1"/>
  <c r="M407" i="1"/>
  <c r="M406" i="1"/>
  <c r="M405" i="1"/>
  <c r="A405" i="1"/>
  <c r="A406" i="1" s="1"/>
  <c r="A407" i="1" s="1"/>
  <c r="L404" i="1"/>
  <c r="K403" i="1"/>
  <c r="K753" i="1" s="1"/>
  <c r="M401" i="1"/>
  <c r="M400" i="1"/>
  <c r="A400" i="1"/>
  <c r="A401" i="1" s="1"/>
  <c r="L399" i="1"/>
  <c r="K398" i="1"/>
  <c r="K752" i="1" s="1"/>
  <c r="M396" i="1"/>
  <c r="M395" i="1"/>
  <c r="M394" i="1"/>
  <c r="M393" i="1"/>
  <c r="M392" i="1"/>
  <c r="A392" i="1"/>
  <c r="A393" i="1" s="1"/>
  <c r="A394" i="1" s="1"/>
  <c r="A395" i="1" s="1"/>
  <c r="A396" i="1" s="1"/>
  <c r="M391" i="1"/>
  <c r="L390" i="1"/>
  <c r="L751" i="1" s="1"/>
  <c r="K390" i="1"/>
  <c r="K751" i="1" s="1"/>
  <c r="M388" i="1"/>
  <c r="M387" i="1"/>
  <c r="M386" i="1"/>
  <c r="A386" i="1"/>
  <c r="A387" i="1" s="1"/>
  <c r="A388" i="1" s="1"/>
  <c r="M385" i="1"/>
  <c r="L384" i="1"/>
  <c r="L750" i="1" s="1"/>
  <c r="K384" i="1"/>
  <c r="K750" i="1" s="1"/>
  <c r="M382" i="1"/>
  <c r="M381" i="1"/>
  <c r="M380" i="1"/>
  <c r="M379" i="1"/>
  <c r="M378" i="1"/>
  <c r="M377" i="1"/>
  <c r="A377" i="1"/>
  <c r="A378" i="1" s="1"/>
  <c r="A379" i="1" s="1"/>
  <c r="A380" i="1" s="1"/>
  <c r="A381" i="1" s="1"/>
  <c r="A382" i="1" s="1"/>
  <c r="M376" i="1"/>
  <c r="L375" i="1"/>
  <c r="L749" i="1" s="1"/>
  <c r="K375" i="1"/>
  <c r="K749" i="1" s="1"/>
  <c r="K369" i="1"/>
  <c r="M369" i="1" s="1"/>
  <c r="A367" i="1"/>
  <c r="A368" i="1" s="1"/>
  <c r="A369" i="1" s="1"/>
  <c r="F366" i="1"/>
  <c r="K366" i="1" s="1"/>
  <c r="M366" i="1" s="1"/>
  <c r="L365" i="1"/>
  <c r="L745" i="1" s="1"/>
  <c r="A358" i="1"/>
  <c r="A359" i="1" s="1"/>
  <c r="A360" i="1" s="1"/>
  <c r="A361" i="1" s="1"/>
  <c r="A362" i="1" s="1"/>
  <c r="A363" i="1" s="1"/>
  <c r="K355" i="1"/>
  <c r="M349" i="1"/>
  <c r="L347" i="1"/>
  <c r="L740" i="1" s="1"/>
  <c r="K347" i="1"/>
  <c r="K740" i="1" s="1"/>
  <c r="Y345" i="1"/>
  <c r="L345" i="1"/>
  <c r="Y344" i="1"/>
  <c r="L344" i="1"/>
  <c r="Y343" i="1"/>
  <c r="L343" i="1"/>
  <c r="Y342" i="1"/>
  <c r="L342" i="1"/>
  <c r="Y341" i="1"/>
  <c r="L341" i="1"/>
  <c r="Y340" i="1"/>
  <c r="S340" i="1"/>
  <c r="L340" i="1"/>
  <c r="A340" i="1"/>
  <c r="A341" i="1" s="1"/>
  <c r="A342" i="1" s="1"/>
  <c r="A343" i="1" s="1"/>
  <c r="A344" i="1" s="1"/>
  <c r="A345" i="1" s="1"/>
  <c r="Y339" i="1"/>
  <c r="L339" i="1"/>
  <c r="K337" i="1"/>
  <c r="K739" i="1" s="1"/>
  <c r="Y335" i="1"/>
  <c r="L335" i="1"/>
  <c r="Y334" i="1"/>
  <c r="L334" i="1"/>
  <c r="Y333" i="1"/>
  <c r="L333" i="1"/>
  <c r="Y332" i="1"/>
  <c r="L332" i="1"/>
  <c r="Y331" i="1"/>
  <c r="L331" i="1"/>
  <c r="Y330" i="1"/>
  <c r="L330" i="1"/>
  <c r="Y329" i="1"/>
  <c r="L329" i="1"/>
  <c r="Y328" i="1"/>
  <c r="L328" i="1"/>
  <c r="Y327" i="1"/>
  <c r="L327" i="1"/>
  <c r="Y326" i="1"/>
  <c r="L326" i="1"/>
  <c r="Y325" i="1"/>
  <c r="L325" i="1"/>
  <c r="Y324" i="1"/>
  <c r="L324" i="1"/>
  <c r="Y323" i="1"/>
  <c r="L323" i="1"/>
  <c r="Y322" i="1"/>
  <c r="L322" i="1"/>
  <c r="Y321" i="1"/>
  <c r="L321" i="1"/>
  <c r="A321" i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Y320" i="1"/>
  <c r="L320" i="1"/>
  <c r="K318" i="1"/>
  <c r="K738" i="1" s="1"/>
  <c r="Y316" i="1"/>
  <c r="L316" i="1"/>
  <c r="Y315" i="1"/>
  <c r="L315" i="1"/>
  <c r="Y314" i="1"/>
  <c r="L314" i="1"/>
  <c r="Y313" i="1"/>
  <c r="L313" i="1"/>
  <c r="Y312" i="1"/>
  <c r="L312" i="1"/>
  <c r="Y311" i="1"/>
  <c r="L311" i="1"/>
  <c r="Y310" i="1"/>
  <c r="L310" i="1"/>
  <c r="Y309" i="1"/>
  <c r="L309" i="1"/>
  <c r="Y308" i="1"/>
  <c r="L308" i="1"/>
  <c r="Y307" i="1"/>
  <c r="L307" i="1"/>
  <c r="A307" i="1"/>
  <c r="A308" i="1" s="1"/>
  <c r="A309" i="1" s="1"/>
  <c r="A310" i="1" s="1"/>
  <c r="A311" i="1" s="1"/>
  <c r="A312" i="1" s="1"/>
  <c r="A313" i="1" s="1"/>
  <c r="A314" i="1" s="1"/>
  <c r="A315" i="1" s="1"/>
  <c r="A316" i="1" s="1"/>
  <c r="Y306" i="1"/>
  <c r="L306" i="1"/>
  <c r="K304" i="1"/>
  <c r="F295" i="1"/>
  <c r="C295" i="1"/>
  <c r="C294" i="1"/>
  <c r="Y292" i="1"/>
  <c r="I292" i="1"/>
  <c r="G292" i="1"/>
  <c r="Y291" i="1"/>
  <c r="I291" i="1"/>
  <c r="L291" i="1" s="1"/>
  <c r="F287" i="1"/>
  <c r="C287" i="1"/>
  <c r="C286" i="1"/>
  <c r="Y284" i="1"/>
  <c r="I284" i="1"/>
  <c r="G284" i="1"/>
  <c r="Y283" i="1"/>
  <c r="I283" i="1"/>
  <c r="L283" i="1" s="1"/>
  <c r="A283" i="1"/>
  <c r="A284" i="1" s="1"/>
  <c r="Y282" i="1"/>
  <c r="I282" i="1"/>
  <c r="G282" i="1"/>
  <c r="F278" i="1"/>
  <c r="C278" i="1"/>
  <c r="C277" i="1"/>
  <c r="Y275" i="1"/>
  <c r="I275" i="1"/>
  <c r="G275" i="1"/>
  <c r="Y274" i="1"/>
  <c r="I274" i="1"/>
  <c r="G274" i="1"/>
  <c r="Y273" i="1"/>
  <c r="I273" i="1"/>
  <c r="G273" i="1"/>
  <c r="F269" i="1"/>
  <c r="C269" i="1"/>
  <c r="C268" i="1"/>
  <c r="Y267" i="1"/>
  <c r="Y266" i="1"/>
  <c r="I266" i="1"/>
  <c r="G266" i="1"/>
  <c r="Y265" i="1"/>
  <c r="I265" i="1"/>
  <c r="G265" i="1"/>
  <c r="Y264" i="1"/>
  <c r="I264" i="1"/>
  <c r="G264" i="1"/>
  <c r="A264" i="1"/>
  <c r="A265" i="1" s="1"/>
  <c r="A266" i="1" s="1"/>
  <c r="Y263" i="1"/>
  <c r="I263" i="1"/>
  <c r="G263" i="1"/>
  <c r="F538" i="1" s="1"/>
  <c r="F259" i="1"/>
  <c r="C259" i="1"/>
  <c r="C258" i="1"/>
  <c r="Y256" i="1"/>
  <c r="I256" i="1"/>
  <c r="D256" i="1"/>
  <c r="G256" i="1" s="1"/>
  <c r="Y255" i="1"/>
  <c r="I255" i="1"/>
  <c r="D255" i="1"/>
  <c r="G255" i="1" s="1"/>
  <c r="Y254" i="1"/>
  <c r="I254" i="1"/>
  <c r="L254" i="1" s="1"/>
  <c r="Y253" i="1"/>
  <c r="I253" i="1"/>
  <c r="L253" i="1" s="1"/>
  <c r="Y252" i="1"/>
  <c r="I252" i="1"/>
  <c r="D252" i="1"/>
  <c r="G252" i="1" s="1"/>
  <c r="Y251" i="1"/>
  <c r="I251" i="1"/>
  <c r="D251" i="1"/>
  <c r="G251" i="1" s="1"/>
  <c r="A251" i="1"/>
  <c r="A252" i="1" s="1"/>
  <c r="A253" i="1" s="1"/>
  <c r="A254" i="1" s="1"/>
  <c r="A255" i="1" s="1"/>
  <c r="A256" i="1" s="1"/>
  <c r="Y250" i="1"/>
  <c r="V250" i="1"/>
  <c r="U250" i="1"/>
  <c r="T250" i="1"/>
  <c r="S250" i="1"/>
  <c r="I250" i="1"/>
  <c r="D250" i="1"/>
  <c r="G250" i="1" s="1"/>
  <c r="F245" i="1"/>
  <c r="C245" i="1"/>
  <c r="C244" i="1"/>
  <c r="Y242" i="1"/>
  <c r="I242" i="1"/>
  <c r="D242" i="1"/>
  <c r="G242" i="1" s="1"/>
  <c r="Y241" i="1"/>
  <c r="I241" i="1"/>
  <c r="D241" i="1"/>
  <c r="G241" i="1" s="1"/>
  <c r="Y240" i="1"/>
  <c r="I240" i="1"/>
  <c r="L240" i="1" s="1"/>
  <c r="Y239" i="1"/>
  <c r="I239" i="1"/>
  <c r="D239" i="1"/>
  <c r="G239" i="1" s="1"/>
  <c r="Y238" i="1"/>
  <c r="I238" i="1"/>
  <c r="D238" i="1"/>
  <c r="G238" i="1" s="1"/>
  <c r="A238" i="1"/>
  <c r="A239" i="1" s="1"/>
  <c r="A240" i="1" s="1"/>
  <c r="A241" i="1" s="1"/>
  <c r="A242" i="1" s="1"/>
  <c r="Y237" i="1"/>
  <c r="V237" i="1"/>
  <c r="U237" i="1"/>
  <c r="T237" i="1"/>
  <c r="S237" i="1"/>
  <c r="I237" i="1"/>
  <c r="D237" i="1"/>
  <c r="G237" i="1" s="1"/>
  <c r="F233" i="1"/>
  <c r="C233" i="1"/>
  <c r="C232" i="1"/>
  <c r="Y230" i="1"/>
  <c r="I230" i="1"/>
  <c r="D230" i="1"/>
  <c r="G230" i="1" s="1"/>
  <c r="Y229" i="1"/>
  <c r="I229" i="1"/>
  <c r="D229" i="1"/>
  <c r="G229" i="1" s="1"/>
  <c r="Y228" i="1"/>
  <c r="I228" i="1"/>
  <c r="D228" i="1"/>
  <c r="G228" i="1" s="1"/>
  <c r="Y227" i="1"/>
  <c r="I227" i="1"/>
  <c r="D227" i="1"/>
  <c r="G227" i="1" s="1"/>
  <c r="Y226" i="1"/>
  <c r="I226" i="1"/>
  <c r="D226" i="1"/>
  <c r="G226" i="1" s="1"/>
  <c r="Y225" i="1"/>
  <c r="I225" i="1"/>
  <c r="D225" i="1"/>
  <c r="G225" i="1" s="1"/>
  <c r="A225" i="1"/>
  <c r="A226" i="1" s="1"/>
  <c r="A227" i="1" s="1"/>
  <c r="A228" i="1" s="1"/>
  <c r="A229" i="1" s="1"/>
  <c r="A230" i="1" s="1"/>
  <c r="Y224" i="1"/>
  <c r="V224" i="1"/>
  <c r="U224" i="1"/>
  <c r="T224" i="1"/>
  <c r="S224" i="1"/>
  <c r="I224" i="1"/>
  <c r="D224" i="1"/>
  <c r="G224" i="1" s="1"/>
  <c r="F220" i="1"/>
  <c r="C220" i="1"/>
  <c r="C219" i="1"/>
  <c r="Y217" i="1"/>
  <c r="I217" i="1"/>
  <c r="D217" i="1"/>
  <c r="G217" i="1" s="1"/>
  <c r="Y216" i="1"/>
  <c r="I216" i="1"/>
  <c r="D216" i="1"/>
  <c r="G216" i="1" s="1"/>
  <c r="Y215" i="1"/>
  <c r="I215" i="1"/>
  <c r="L215" i="1" s="1"/>
  <c r="Y214" i="1"/>
  <c r="I214" i="1"/>
  <c r="D214" i="1"/>
  <c r="G214" i="1" s="1"/>
  <c r="Y213" i="1"/>
  <c r="I213" i="1"/>
  <c r="D213" i="1"/>
  <c r="G213" i="1" s="1"/>
  <c r="Y212" i="1"/>
  <c r="I212" i="1"/>
  <c r="D212" i="1"/>
  <c r="G212" i="1" s="1"/>
  <c r="A212" i="1"/>
  <c r="A213" i="1" s="1"/>
  <c r="A214" i="1" s="1"/>
  <c r="A215" i="1" s="1"/>
  <c r="A216" i="1" s="1"/>
  <c r="A217" i="1" s="1"/>
  <c r="Y211" i="1"/>
  <c r="V211" i="1"/>
  <c r="U211" i="1"/>
  <c r="T211" i="1"/>
  <c r="S211" i="1"/>
  <c r="I211" i="1"/>
  <c r="D211" i="1"/>
  <c r="G211" i="1" s="1"/>
  <c r="F207" i="1"/>
  <c r="C207" i="1"/>
  <c r="C206" i="1"/>
  <c r="Y204" i="1"/>
  <c r="I204" i="1"/>
  <c r="D204" i="1"/>
  <c r="G204" i="1" s="1"/>
  <c r="Y203" i="1"/>
  <c r="I203" i="1"/>
  <c r="D203" i="1"/>
  <c r="G203" i="1" s="1"/>
  <c r="Y202" i="1"/>
  <c r="I202" i="1"/>
  <c r="D202" i="1"/>
  <c r="G202" i="1" s="1"/>
  <c r="A202" i="1"/>
  <c r="A203" i="1" s="1"/>
  <c r="A204" i="1" s="1"/>
  <c r="Y201" i="1"/>
  <c r="V201" i="1"/>
  <c r="U201" i="1"/>
  <c r="T201" i="1"/>
  <c r="S201" i="1"/>
  <c r="I201" i="1"/>
  <c r="D201" i="1"/>
  <c r="G201" i="1" s="1"/>
  <c r="F196" i="1"/>
  <c r="C196" i="1"/>
  <c r="C195" i="1"/>
  <c r="Y193" i="1"/>
  <c r="I193" i="1"/>
  <c r="D193" i="1"/>
  <c r="G193" i="1" s="1"/>
  <c r="Y192" i="1"/>
  <c r="I192" i="1"/>
  <c r="D192" i="1"/>
  <c r="G192" i="1" s="1"/>
  <c r="Y191" i="1"/>
  <c r="I191" i="1"/>
  <c r="L191" i="1" s="1"/>
  <c r="Y190" i="1"/>
  <c r="I190" i="1"/>
  <c r="D190" i="1"/>
  <c r="G190" i="1" s="1"/>
  <c r="Y189" i="1"/>
  <c r="I189" i="1"/>
  <c r="D189" i="1"/>
  <c r="G189" i="1" s="1"/>
  <c r="Y188" i="1"/>
  <c r="I188" i="1"/>
  <c r="D188" i="1"/>
  <c r="G188" i="1" s="1"/>
  <c r="Y187" i="1"/>
  <c r="I187" i="1"/>
  <c r="D187" i="1"/>
  <c r="G187" i="1" s="1"/>
  <c r="Y186" i="1"/>
  <c r="I186" i="1"/>
  <c r="D186" i="1"/>
  <c r="G186" i="1" s="1"/>
  <c r="Y185" i="1"/>
  <c r="I185" i="1"/>
  <c r="D185" i="1"/>
  <c r="G185" i="1" s="1"/>
  <c r="A185" i="1"/>
  <c r="A186" i="1" s="1"/>
  <c r="A187" i="1" s="1"/>
  <c r="A188" i="1" s="1"/>
  <c r="A189" i="1" s="1"/>
  <c r="A190" i="1" s="1"/>
  <c r="A191" i="1" s="1"/>
  <c r="A192" i="1" s="1"/>
  <c r="A193" i="1" s="1"/>
  <c r="Y184" i="1"/>
  <c r="V184" i="1"/>
  <c r="U184" i="1"/>
  <c r="T184" i="1"/>
  <c r="S184" i="1"/>
  <c r="I184" i="1"/>
  <c r="D184" i="1"/>
  <c r="G184" i="1" s="1"/>
  <c r="F180" i="1"/>
  <c r="C180" i="1"/>
  <c r="C179" i="1"/>
  <c r="Y177" i="1"/>
  <c r="I177" i="1"/>
  <c r="D177" i="1"/>
  <c r="G177" i="1" s="1"/>
  <c r="Y176" i="1"/>
  <c r="I176" i="1"/>
  <c r="D176" i="1"/>
  <c r="G176" i="1" s="1"/>
  <c r="Y175" i="1"/>
  <c r="I175" i="1"/>
  <c r="L175" i="1" s="1"/>
  <c r="Y174" i="1"/>
  <c r="I174" i="1"/>
  <c r="D174" i="1"/>
  <c r="G174" i="1" s="1"/>
  <c r="Y173" i="1"/>
  <c r="I173" i="1"/>
  <c r="D173" i="1"/>
  <c r="G173" i="1" s="1"/>
  <c r="Y172" i="1"/>
  <c r="I172" i="1"/>
  <c r="D172" i="1"/>
  <c r="G172" i="1" s="1"/>
  <c r="Y171" i="1"/>
  <c r="I171" i="1"/>
  <c r="D171" i="1"/>
  <c r="G171" i="1" s="1"/>
  <c r="A171" i="1"/>
  <c r="A172" i="1" s="1"/>
  <c r="A173" i="1" s="1"/>
  <c r="A174" i="1" s="1"/>
  <c r="A175" i="1" s="1"/>
  <c r="A176" i="1" s="1"/>
  <c r="A177" i="1" s="1"/>
  <c r="Y170" i="1"/>
  <c r="V170" i="1"/>
  <c r="U170" i="1"/>
  <c r="T170" i="1"/>
  <c r="S170" i="1"/>
  <c r="I170" i="1"/>
  <c r="D170" i="1"/>
  <c r="G170" i="1" s="1"/>
  <c r="F166" i="1"/>
  <c r="C166" i="1"/>
  <c r="C165" i="1"/>
  <c r="Y163" i="1"/>
  <c r="I163" i="1"/>
  <c r="D163" i="1"/>
  <c r="G163" i="1" s="1"/>
  <c r="Y162" i="1"/>
  <c r="I162" i="1"/>
  <c r="D162" i="1"/>
  <c r="G162" i="1" s="1"/>
  <c r="Y161" i="1"/>
  <c r="I161" i="1"/>
  <c r="D161" i="1"/>
  <c r="G161" i="1" s="1"/>
  <c r="Y160" i="1"/>
  <c r="I160" i="1"/>
  <c r="D160" i="1"/>
  <c r="G160" i="1" s="1"/>
  <c r="A160" i="1"/>
  <c r="A161" i="1" s="1"/>
  <c r="A162" i="1" s="1"/>
  <c r="A163" i="1" s="1"/>
  <c r="Y159" i="1"/>
  <c r="V159" i="1"/>
  <c r="U159" i="1"/>
  <c r="T159" i="1"/>
  <c r="S159" i="1"/>
  <c r="I159" i="1"/>
  <c r="D159" i="1"/>
  <c r="G159" i="1" s="1"/>
  <c r="F155" i="1"/>
  <c r="C155" i="1"/>
  <c r="C154" i="1"/>
  <c r="Y152" i="1"/>
  <c r="Y151" i="1"/>
  <c r="I151" i="1"/>
  <c r="D151" i="1"/>
  <c r="G151" i="1" s="1"/>
  <c r="Y150" i="1"/>
  <c r="I150" i="1"/>
  <c r="L150" i="1" s="1"/>
  <c r="Y149" i="1"/>
  <c r="I149" i="1"/>
  <c r="D149" i="1"/>
  <c r="G149" i="1" s="1"/>
  <c r="Y148" i="1"/>
  <c r="I148" i="1"/>
  <c r="D148" i="1"/>
  <c r="G148" i="1" s="1"/>
  <c r="Y147" i="1"/>
  <c r="I147" i="1"/>
  <c r="D147" i="1"/>
  <c r="G147" i="1" s="1"/>
  <c r="Y146" i="1"/>
  <c r="I146" i="1"/>
  <c r="D146" i="1"/>
  <c r="G146" i="1" s="1"/>
  <c r="Y145" i="1"/>
  <c r="I145" i="1"/>
  <c r="D145" i="1"/>
  <c r="G145" i="1" s="1"/>
  <c r="A145" i="1"/>
  <c r="A146" i="1" s="1"/>
  <c r="A147" i="1" s="1"/>
  <c r="A148" i="1" s="1"/>
  <c r="A149" i="1" s="1"/>
  <c r="A150" i="1" s="1"/>
  <c r="A151" i="1" s="1"/>
  <c r="A152" i="1" s="1"/>
  <c r="Y144" i="1"/>
  <c r="V144" i="1"/>
  <c r="U144" i="1"/>
  <c r="T144" i="1"/>
  <c r="S144" i="1"/>
  <c r="I144" i="1"/>
  <c r="D144" i="1"/>
  <c r="G144" i="1" s="1"/>
  <c r="F140" i="1"/>
  <c r="C140" i="1"/>
  <c r="C139" i="1"/>
  <c r="Y136" i="1"/>
  <c r="I136" i="1"/>
  <c r="D136" i="1"/>
  <c r="G136" i="1" s="1"/>
  <c r="Y135" i="1"/>
  <c r="I135" i="1"/>
  <c r="D135" i="1"/>
  <c r="G135" i="1" s="1"/>
  <c r="Y134" i="1"/>
  <c r="I134" i="1"/>
  <c r="G134" i="1"/>
  <c r="Y133" i="1"/>
  <c r="I133" i="1"/>
  <c r="D133" i="1"/>
  <c r="G133" i="1" s="1"/>
  <c r="Y132" i="1"/>
  <c r="I132" i="1"/>
  <c r="L132" i="1" s="1"/>
  <c r="Y131" i="1"/>
  <c r="I131" i="1"/>
  <c r="D131" i="1"/>
  <c r="G131" i="1" s="1"/>
  <c r="Y130" i="1"/>
  <c r="I130" i="1"/>
  <c r="D130" i="1"/>
  <c r="G130" i="1" s="1"/>
  <c r="A130" i="1"/>
  <c r="A131" i="1" s="1"/>
  <c r="A132" i="1" s="1"/>
  <c r="A133" i="1" s="1"/>
  <c r="A134" i="1" s="1"/>
  <c r="A135" i="1" s="1"/>
  <c r="A136" i="1" s="1"/>
  <c r="A137" i="1" s="1"/>
  <c r="Y129" i="1"/>
  <c r="V129" i="1"/>
  <c r="U129" i="1"/>
  <c r="T129" i="1"/>
  <c r="S129" i="1"/>
  <c r="I129" i="1"/>
  <c r="D129" i="1"/>
  <c r="G129" i="1" s="1"/>
  <c r="Y124" i="1"/>
  <c r="V124" i="1"/>
  <c r="U124" i="1"/>
  <c r="T124" i="1"/>
  <c r="S124" i="1"/>
  <c r="M124" i="1"/>
  <c r="M122" i="1" s="1"/>
  <c r="D124" i="1"/>
  <c r="G124" i="1" s="1"/>
  <c r="L122" i="1"/>
  <c r="L730" i="1" s="1"/>
  <c r="K122" i="1"/>
  <c r="K730" i="1" s="1"/>
  <c r="Y120" i="1"/>
  <c r="M120" i="1"/>
  <c r="Y119" i="1"/>
  <c r="M119" i="1"/>
  <c r="A119" i="1"/>
  <c r="A120" i="1" s="1"/>
  <c r="Y118" i="1"/>
  <c r="V118" i="1"/>
  <c r="U118" i="1"/>
  <c r="T118" i="1"/>
  <c r="S118" i="1"/>
  <c r="M118" i="1"/>
  <c r="L116" i="1"/>
  <c r="L729" i="1" s="1"/>
  <c r="K116" i="1"/>
  <c r="K729" i="1" s="1"/>
  <c r="M110" i="1"/>
  <c r="L109" i="1"/>
  <c r="L104" i="1" s="1"/>
  <c r="L725" i="1" s="1"/>
  <c r="M108" i="1"/>
  <c r="M107" i="1"/>
  <c r="M106" i="1"/>
  <c r="A106" i="1"/>
  <c r="A107" i="1" s="1"/>
  <c r="A108" i="1" s="1"/>
  <c r="A109" i="1" s="1"/>
  <c r="A110" i="1" s="1"/>
  <c r="M105" i="1"/>
  <c r="K104" i="1"/>
  <c r="K725" i="1" s="1"/>
  <c r="M102" i="1"/>
  <c r="L101" i="1"/>
  <c r="M101" i="1" s="1"/>
  <c r="A101" i="1"/>
  <c r="A102" i="1" s="1"/>
  <c r="M100" i="1"/>
  <c r="K99" i="1"/>
  <c r="K724" i="1" s="1"/>
  <c r="M97" i="1"/>
  <c r="M96" i="1"/>
  <c r="M95" i="1"/>
  <c r="M94" i="1"/>
  <c r="M93" i="1"/>
  <c r="A93" i="1"/>
  <c r="A94" i="1" s="1"/>
  <c r="A95" i="1" s="1"/>
  <c r="A96" i="1" s="1"/>
  <c r="A97" i="1" s="1"/>
  <c r="M92" i="1"/>
  <c r="L91" i="1"/>
  <c r="L723" i="1" s="1"/>
  <c r="K91" i="1"/>
  <c r="K723" i="1" s="1"/>
  <c r="M89" i="1"/>
  <c r="M88" i="1"/>
  <c r="M87" i="1"/>
  <c r="A87" i="1"/>
  <c r="A88" i="1" s="1"/>
  <c r="A89" i="1" s="1"/>
  <c r="M86" i="1"/>
  <c r="L85" i="1"/>
  <c r="L722" i="1" s="1"/>
  <c r="K85" i="1"/>
  <c r="K722" i="1" s="1"/>
  <c r="M83" i="1"/>
  <c r="M82" i="1"/>
  <c r="M81" i="1"/>
  <c r="A81" i="1"/>
  <c r="A82" i="1" s="1"/>
  <c r="A83" i="1" s="1"/>
  <c r="M80" i="1"/>
  <c r="L79" i="1"/>
  <c r="L721" i="1" s="1"/>
  <c r="K79" i="1"/>
  <c r="K721" i="1" s="1"/>
  <c r="M77" i="1"/>
  <c r="M76" i="1"/>
  <c r="M75" i="1"/>
  <c r="A75" i="1"/>
  <c r="A76" i="1" s="1"/>
  <c r="A77" i="1" s="1"/>
  <c r="M74" i="1"/>
  <c r="L73" i="1"/>
  <c r="L720" i="1" s="1"/>
  <c r="K73" i="1"/>
  <c r="K720" i="1" s="1"/>
  <c r="M71" i="1"/>
  <c r="M70" i="1"/>
  <c r="M69" i="1"/>
  <c r="M68" i="1"/>
  <c r="M67" i="1"/>
  <c r="M66" i="1"/>
  <c r="A66" i="1"/>
  <c r="A67" i="1" s="1"/>
  <c r="A68" i="1" s="1"/>
  <c r="A69" i="1" s="1"/>
  <c r="A70" i="1" s="1"/>
  <c r="A71" i="1" s="1"/>
  <c r="M65" i="1"/>
  <c r="L64" i="1"/>
  <c r="L719" i="1" s="1"/>
  <c r="K64" i="1"/>
  <c r="K719" i="1" s="1"/>
  <c r="B47" i="1"/>
  <c r="A47" i="1"/>
  <c r="B45" i="1"/>
  <c r="A45" i="1"/>
  <c r="B43" i="1"/>
  <c r="A43" i="1"/>
  <c r="A41" i="1"/>
  <c r="B39" i="1"/>
  <c r="A39" i="1"/>
  <c r="B37" i="1"/>
  <c r="A37" i="1"/>
  <c r="B33" i="1"/>
  <c r="A33" i="1"/>
  <c r="B31" i="1"/>
  <c r="G22" i="1"/>
  <c r="L144" i="1" l="1"/>
  <c r="M144" i="1" s="1"/>
  <c r="M673" i="1"/>
  <c r="L148" i="1"/>
  <c r="M148" i="1" s="1"/>
  <c r="L192" i="1"/>
  <c r="M192" i="1" s="1"/>
  <c r="L203" i="1"/>
  <c r="M203" i="1" s="1"/>
  <c r="L256" i="1"/>
  <c r="M256" i="1" s="1"/>
  <c r="L170" i="1"/>
  <c r="M170" i="1" s="1"/>
  <c r="L160" i="1"/>
  <c r="M160" i="1" s="1"/>
  <c r="L237" i="1"/>
  <c r="M237" i="1" s="1"/>
  <c r="L238" i="1"/>
  <c r="M238" i="1" s="1"/>
  <c r="L241" i="1"/>
  <c r="M241" i="1" s="1"/>
  <c r="L252" i="1"/>
  <c r="M252" i="1" s="1"/>
  <c r="M99" i="1"/>
  <c r="M730" i="1"/>
  <c r="M91" i="1"/>
  <c r="L99" i="1"/>
  <c r="L724" i="1" s="1"/>
  <c r="L717" i="1" s="1"/>
  <c r="K684" i="1"/>
  <c r="K47" i="1" s="1"/>
  <c r="M723" i="1"/>
  <c r="K471" i="1"/>
  <c r="K766" i="1" s="1"/>
  <c r="M79" i="1"/>
  <c r="M73" i="1"/>
  <c r="L135" i="1"/>
  <c r="M135" i="1" s="1"/>
  <c r="L163" i="1"/>
  <c r="M163" i="1" s="1"/>
  <c r="K166" i="1"/>
  <c r="M166" i="1" s="1"/>
  <c r="L174" i="1"/>
  <c r="M174" i="1" s="1"/>
  <c r="L177" i="1"/>
  <c r="M177" i="1" s="1"/>
  <c r="K180" i="1"/>
  <c r="K168" i="1" s="1"/>
  <c r="L188" i="1"/>
  <c r="M188" i="1" s="1"/>
  <c r="L201" i="1"/>
  <c r="M201" i="1" s="1"/>
  <c r="L225" i="1"/>
  <c r="M225" i="1" s="1"/>
  <c r="K351" i="1"/>
  <c r="K35" i="1" s="1"/>
  <c r="M455" i="1"/>
  <c r="M456" i="1"/>
  <c r="M460" i="1"/>
  <c r="M464" i="1"/>
  <c r="M514" i="1"/>
  <c r="M518" i="1"/>
  <c r="M525" i="1"/>
  <c r="M530" i="1"/>
  <c r="M463" i="1"/>
  <c r="M524" i="1"/>
  <c r="M595" i="1"/>
  <c r="M254" i="1"/>
  <c r="M457" i="1"/>
  <c r="M461" i="1"/>
  <c r="M465" i="1"/>
  <c r="M485" i="1"/>
  <c r="M510" i="1"/>
  <c r="M526" i="1"/>
  <c r="M459" i="1"/>
  <c r="M283" i="1"/>
  <c r="M454" i="1"/>
  <c r="M458" i="1"/>
  <c r="M462" i="1"/>
  <c r="M466" i="1"/>
  <c r="M481" i="1"/>
  <c r="M505" i="1"/>
  <c r="M85" i="1"/>
  <c r="M132" i="1"/>
  <c r="M253" i="1"/>
  <c r="M339" i="1"/>
  <c r="O347" i="1"/>
  <c r="O740" i="1" s="1"/>
  <c r="M375" i="1"/>
  <c r="M384" i="1"/>
  <c r="M483" i="1"/>
  <c r="M486" i="1"/>
  <c r="M493" i="1"/>
  <c r="M523" i="1"/>
  <c r="M548" i="1"/>
  <c r="M552" i="1"/>
  <c r="M556" i="1"/>
  <c r="K780" i="1"/>
  <c r="M579" i="1"/>
  <c r="M583" i="1"/>
  <c r="M585" i="1"/>
  <c r="M588" i="1"/>
  <c r="M596" i="1"/>
  <c r="M599" i="1"/>
  <c r="M603" i="1"/>
  <c r="M607" i="1"/>
  <c r="M634" i="1"/>
  <c r="M636" i="1"/>
  <c r="M641" i="1"/>
  <c r="L131" i="1"/>
  <c r="M131" i="1" s="1"/>
  <c r="L134" i="1"/>
  <c r="L147" i="1"/>
  <c r="K155" i="1"/>
  <c r="K142" i="1" s="1"/>
  <c r="L162" i="1"/>
  <c r="M162" i="1" s="1"/>
  <c r="L204" i="1"/>
  <c r="K207" i="1"/>
  <c r="K199" i="1" s="1"/>
  <c r="M215" i="1"/>
  <c r="L250" i="1"/>
  <c r="M250" i="1" s="1"/>
  <c r="L255" i="1"/>
  <c r="M255" i="1" s="1"/>
  <c r="L266" i="1"/>
  <c r="M307" i="1"/>
  <c r="M309" i="1"/>
  <c r="M311" i="1"/>
  <c r="M313" i="1"/>
  <c r="M315" i="1"/>
  <c r="M321" i="1"/>
  <c r="M323" i="1"/>
  <c r="M325" i="1"/>
  <c r="M327" i="1"/>
  <c r="M329" i="1"/>
  <c r="M331" i="1"/>
  <c r="M333" i="1"/>
  <c r="M335" i="1"/>
  <c r="M342" i="1"/>
  <c r="M344" i="1"/>
  <c r="M740" i="1"/>
  <c r="M399" i="1"/>
  <c r="M398" i="1" s="1"/>
  <c r="M409" i="1"/>
  <c r="M425" i="1"/>
  <c r="M432" i="1"/>
  <c r="M440" i="1"/>
  <c r="M491" i="1"/>
  <c r="M494" i="1"/>
  <c r="M507" i="1"/>
  <c r="M517" i="1"/>
  <c r="M531" i="1"/>
  <c r="M533" i="1"/>
  <c r="M540" i="1"/>
  <c r="M549" i="1"/>
  <c r="M553" i="1"/>
  <c r="M557" i="1"/>
  <c r="M590" i="1"/>
  <c r="M594" i="1"/>
  <c r="M600" i="1"/>
  <c r="M604" i="1"/>
  <c r="M615" i="1"/>
  <c r="M617" i="1"/>
  <c r="M619" i="1"/>
  <c r="M621" i="1"/>
  <c r="M623" i="1"/>
  <c r="M785" i="1"/>
  <c r="M637" i="1"/>
  <c r="M152" i="1"/>
  <c r="M191" i="1"/>
  <c r="M240" i="1"/>
  <c r="M306" i="1"/>
  <c r="M320" i="1"/>
  <c r="M404" i="1"/>
  <c r="M453" i="1"/>
  <c r="M482" i="1"/>
  <c r="M492" i="1"/>
  <c r="M508" i="1"/>
  <c r="M515" i="1"/>
  <c r="M534" i="1"/>
  <c r="M539" i="1"/>
  <c r="M550" i="1"/>
  <c r="M554" i="1"/>
  <c r="M558" i="1"/>
  <c r="M561" i="1"/>
  <c r="M573" i="1"/>
  <c r="M584" i="1"/>
  <c r="M591" i="1"/>
  <c r="M597" i="1"/>
  <c r="M601" i="1"/>
  <c r="M605" i="1"/>
  <c r="M658" i="1"/>
  <c r="M794" i="1"/>
  <c r="M720" i="1"/>
  <c r="M721" i="1"/>
  <c r="M722" i="1"/>
  <c r="M109" i="1"/>
  <c r="M104" i="1" s="1"/>
  <c r="O122" i="1"/>
  <c r="O730" i="1" s="1"/>
  <c r="M150" i="1"/>
  <c r="M175" i="1"/>
  <c r="L202" i="1"/>
  <c r="K220" i="1"/>
  <c r="M220" i="1" s="1"/>
  <c r="K245" i="1"/>
  <c r="M245" i="1" s="1"/>
  <c r="L264" i="1"/>
  <c r="L274" i="1"/>
  <c r="L284" i="1"/>
  <c r="L292" i="1"/>
  <c r="F294" i="1" s="1"/>
  <c r="L294" i="1" s="1"/>
  <c r="L289" i="1" s="1"/>
  <c r="M308" i="1"/>
  <c r="M310" i="1"/>
  <c r="M312" i="1"/>
  <c r="M314" i="1"/>
  <c r="M316" i="1"/>
  <c r="M322" i="1"/>
  <c r="M324" i="1"/>
  <c r="M326" i="1"/>
  <c r="M328" i="1"/>
  <c r="M330" i="1"/>
  <c r="M332" i="1"/>
  <c r="M334" i="1"/>
  <c r="M340" i="1"/>
  <c r="M341" i="1"/>
  <c r="M343" i="1"/>
  <c r="M345" i="1"/>
  <c r="M347" i="1"/>
  <c r="L398" i="1"/>
  <c r="L752" i="1" s="1"/>
  <c r="M752" i="1" s="1"/>
  <c r="M426" i="1"/>
  <c r="M442" i="1"/>
  <c r="M467" i="1"/>
  <c r="M506" i="1"/>
  <c r="M509" i="1"/>
  <c r="M516" i="1"/>
  <c r="M547" i="1"/>
  <c r="M551" i="1"/>
  <c r="M598" i="1"/>
  <c r="M602" i="1"/>
  <c r="M606" i="1"/>
  <c r="M612" i="1"/>
  <c r="M614" i="1"/>
  <c r="M616" i="1"/>
  <c r="M618" i="1"/>
  <c r="M620" i="1"/>
  <c r="M622" i="1"/>
  <c r="M624" i="1"/>
  <c r="M627" i="1"/>
  <c r="L633" i="1"/>
  <c r="L786" i="1" s="1"/>
  <c r="M786" i="1" s="1"/>
  <c r="M635" i="1"/>
  <c r="M793" i="1"/>
  <c r="M670" i="1"/>
  <c r="K770" i="1"/>
  <c r="L545" i="1"/>
  <c r="L777" i="1" s="1"/>
  <c r="L130" i="1"/>
  <c r="L146" i="1"/>
  <c r="L172" i="1"/>
  <c r="L184" i="1"/>
  <c r="L186" i="1"/>
  <c r="L217" i="1"/>
  <c r="L228" i="1"/>
  <c r="L229" i="1"/>
  <c r="L318" i="1"/>
  <c r="L738" i="1" s="1"/>
  <c r="M738" i="1" s="1"/>
  <c r="L145" i="1"/>
  <c r="L189" i="1"/>
  <c r="L190" i="1"/>
  <c r="L211" i="1"/>
  <c r="M211" i="1" s="1"/>
  <c r="L213" i="1"/>
  <c r="L227" i="1"/>
  <c r="L239" i="1"/>
  <c r="L242" i="1"/>
  <c r="M390" i="1"/>
  <c r="M64" i="1"/>
  <c r="L176" i="1"/>
  <c r="L480" i="1"/>
  <c r="L767" i="1" s="1"/>
  <c r="M767" i="1" s="1"/>
  <c r="M484" i="1"/>
  <c r="L489" i="1"/>
  <c r="L768" i="1" s="1"/>
  <c r="M768" i="1" s="1"/>
  <c r="M490" i="1"/>
  <c r="L521" i="1"/>
  <c r="L774" i="1" s="1"/>
  <c r="M774" i="1" s="1"/>
  <c r="M522" i="1"/>
  <c r="M778" i="1"/>
  <c r="H650" i="1"/>
  <c r="L650" i="1" s="1"/>
  <c r="M650" i="1" s="1"/>
  <c r="M649" i="1"/>
  <c r="L513" i="1"/>
  <c r="L773" i="1" s="1"/>
  <c r="M773" i="1" s="1"/>
  <c r="K644" i="1"/>
  <c r="K45" i="1" s="1"/>
  <c r="M116" i="1"/>
  <c r="F439" i="1"/>
  <c r="K439" i="1" s="1"/>
  <c r="M439" i="1" s="1"/>
  <c r="L133" i="1"/>
  <c r="L149" i="1"/>
  <c r="L159" i="1"/>
  <c r="M159" i="1" s="1"/>
  <c r="L161" i="1"/>
  <c r="L212" i="1"/>
  <c r="L214" i="1"/>
  <c r="L224" i="1"/>
  <c r="L226" i="1"/>
  <c r="K259" i="1"/>
  <c r="M259" i="1" s="1"/>
  <c r="L265" i="1"/>
  <c r="M265" i="1" s="1"/>
  <c r="K269" i="1"/>
  <c r="M269" i="1" s="1"/>
  <c r="L275" i="1"/>
  <c r="K278" i="1"/>
  <c r="M278" i="1" s="1"/>
  <c r="L304" i="1"/>
  <c r="L737" i="1" s="1"/>
  <c r="L337" i="1"/>
  <c r="L739" i="1" s="1"/>
  <c r="L403" i="1"/>
  <c r="L753" i="1" s="1"/>
  <c r="M753" i="1" s="1"/>
  <c r="F468" i="1"/>
  <c r="L468" i="1" s="1"/>
  <c r="M546" i="1"/>
  <c r="K792" i="1"/>
  <c r="F433" i="1"/>
  <c r="L433" i="1" s="1"/>
  <c r="L129" i="1"/>
  <c r="L136" i="1"/>
  <c r="K140" i="1"/>
  <c r="K127" i="1" s="1"/>
  <c r="L151" i="1"/>
  <c r="M151" i="1" s="1"/>
  <c r="L171" i="1"/>
  <c r="L173" i="1"/>
  <c r="L185" i="1"/>
  <c r="L187" i="1"/>
  <c r="L193" i="1"/>
  <c r="K196" i="1"/>
  <c r="K182" i="1" s="1"/>
  <c r="L216" i="1"/>
  <c r="L230" i="1"/>
  <c r="K233" i="1"/>
  <c r="M233" i="1" s="1"/>
  <c r="L251" i="1"/>
  <c r="L273" i="1"/>
  <c r="M273" i="1" s="1"/>
  <c r="L282" i="1"/>
  <c r="K287" i="1"/>
  <c r="M287" i="1" s="1"/>
  <c r="K295" i="1"/>
  <c r="K289" i="1" s="1"/>
  <c r="L447" i="1"/>
  <c r="L448" i="1"/>
  <c r="M754" i="1"/>
  <c r="K569" i="1"/>
  <c r="K43" i="1" s="1"/>
  <c r="M291" i="1"/>
  <c r="K717" i="1"/>
  <c r="M719" i="1"/>
  <c r="F541" i="1"/>
  <c r="L541" i="1" s="1"/>
  <c r="L538" i="1"/>
  <c r="F429" i="1"/>
  <c r="L429" i="1" s="1"/>
  <c r="F428" i="1"/>
  <c r="L428" i="1" s="1"/>
  <c r="K112" i="1"/>
  <c r="L263" i="1"/>
  <c r="K420" i="1"/>
  <c r="K39" i="1" s="1"/>
  <c r="F589" i="1"/>
  <c r="L589" i="1" s="1"/>
  <c r="F574" i="1"/>
  <c r="L574" i="1" s="1"/>
  <c r="F430" i="1"/>
  <c r="L430" i="1" s="1"/>
  <c r="F586" i="1"/>
  <c r="L586" i="1" s="1"/>
  <c r="F580" i="1"/>
  <c r="L580" i="1" s="1"/>
  <c r="F474" i="1"/>
  <c r="L474" i="1" s="1"/>
  <c r="M729" i="1"/>
  <c r="K737" i="1"/>
  <c r="F367" i="1"/>
  <c r="K367" i="1" s="1"/>
  <c r="K744" i="1"/>
  <c r="K747" i="1"/>
  <c r="M749" i="1"/>
  <c r="M415" i="1"/>
  <c r="L414" i="1"/>
  <c r="L755" i="1" s="1"/>
  <c r="M725" i="1"/>
  <c r="F427" i="1"/>
  <c r="L427" i="1" s="1"/>
  <c r="F438" i="1"/>
  <c r="L438" i="1" s="1"/>
  <c r="L446" i="1"/>
  <c r="M750" i="1"/>
  <c r="M751" i="1"/>
  <c r="L504" i="1"/>
  <c r="L529" i="1"/>
  <c r="L775" i="1" s="1"/>
  <c r="L611" i="1"/>
  <c r="L784" i="1" s="1"/>
  <c r="L640" i="1"/>
  <c r="L787" i="1" s="1"/>
  <c r="K261" i="1" l="1"/>
  <c r="K157" i="1"/>
  <c r="K731" i="1" s="1"/>
  <c r="M196" i="1"/>
  <c r="M207" i="1"/>
  <c r="K437" i="1"/>
  <c r="K763" i="1" s="1"/>
  <c r="K760" i="1" s="1"/>
  <c r="M180" i="1"/>
  <c r="M724" i="1"/>
  <c r="M717" i="1" s="1"/>
  <c r="L112" i="1"/>
  <c r="L31" i="1" s="1"/>
  <c r="L578" i="1"/>
  <c r="L783" i="1" s="1"/>
  <c r="M783" i="1" s="1"/>
  <c r="F286" i="1"/>
  <c r="L286" i="1" s="1"/>
  <c r="L280" i="1" s="1"/>
  <c r="M295" i="1"/>
  <c r="F165" i="1"/>
  <c r="L165" i="1" s="1"/>
  <c r="L157" i="1" s="1"/>
  <c r="K235" i="1"/>
  <c r="F244" i="1"/>
  <c r="L244" i="1" s="1"/>
  <c r="M244" i="1" s="1"/>
  <c r="L351" i="1"/>
  <c r="L35" i="1" s="1"/>
  <c r="M155" i="1"/>
  <c r="F219" i="1"/>
  <c r="L219" i="1" s="1"/>
  <c r="M219" i="1" s="1"/>
  <c r="M112" i="1"/>
  <c r="M31" i="1" s="1"/>
  <c r="L420" i="1"/>
  <c r="L39" i="1" s="1"/>
  <c r="M504" i="1"/>
  <c r="K280" i="1"/>
  <c r="K222" i="1"/>
  <c r="B299" i="1"/>
  <c r="F277" i="1"/>
  <c r="L277" i="1" s="1"/>
  <c r="M277" i="1" s="1"/>
  <c r="K209" i="1"/>
  <c r="M529" i="1"/>
  <c r="K271" i="1"/>
  <c r="K248" i="1"/>
  <c r="M784" i="1"/>
  <c r="M430" i="1"/>
  <c r="M541" i="1"/>
  <c r="M447" i="1"/>
  <c r="M216" i="1"/>
  <c r="M185" i="1"/>
  <c r="M521" i="1"/>
  <c r="M145" i="1"/>
  <c r="M146" i="1"/>
  <c r="M668" i="1"/>
  <c r="M611" i="1"/>
  <c r="M274" i="1"/>
  <c r="N79" i="1"/>
  <c r="N721" i="1" s="1"/>
  <c r="N521" i="1"/>
  <c r="N774" i="1" s="1"/>
  <c r="M427" i="1"/>
  <c r="L747" i="1"/>
  <c r="M574" i="1"/>
  <c r="L572" i="1"/>
  <c r="L782" i="1" s="1"/>
  <c r="M428" i="1"/>
  <c r="M318" i="1"/>
  <c r="M282" i="1"/>
  <c r="M792" i="1"/>
  <c r="K789" i="1"/>
  <c r="M739" i="1"/>
  <c r="M224" i="1"/>
  <c r="M242" i="1"/>
  <c r="M513" i="1"/>
  <c r="O409" i="1"/>
  <c r="O754" i="1" s="1"/>
  <c r="M480" i="1"/>
  <c r="M213" i="1"/>
  <c r="M217" i="1"/>
  <c r="N384" i="1"/>
  <c r="N750" i="1" s="1"/>
  <c r="M202" i="1"/>
  <c r="F206" i="1"/>
  <c r="L206" i="1" s="1"/>
  <c r="L199" i="1" s="1"/>
  <c r="M775" i="1"/>
  <c r="M414" i="1"/>
  <c r="N414" i="1"/>
  <c r="N755" i="1" s="1"/>
  <c r="M580" i="1"/>
  <c r="M589" i="1"/>
  <c r="M140" i="1"/>
  <c r="M193" i="1"/>
  <c r="M171" i="1"/>
  <c r="M129" i="1"/>
  <c r="M545" i="1"/>
  <c r="M214" i="1"/>
  <c r="M149" i="1"/>
  <c r="F232" i="1"/>
  <c r="L232" i="1" s="1"/>
  <c r="M184" i="1"/>
  <c r="M777" i="1"/>
  <c r="M292" i="1"/>
  <c r="N116" i="1"/>
  <c r="N729" i="1" s="1"/>
  <c r="O116" i="1"/>
  <c r="O729" i="1" s="1"/>
  <c r="M787" i="1"/>
  <c r="M294" i="1"/>
  <c r="M448" i="1"/>
  <c r="M230" i="1"/>
  <c r="M187" i="1"/>
  <c r="F154" i="1"/>
  <c r="L154" i="1" s="1"/>
  <c r="L142" i="1" s="1"/>
  <c r="M433" i="1"/>
  <c r="M468" i="1"/>
  <c r="L452" i="1"/>
  <c r="L765" i="1" s="1"/>
  <c r="M212" i="1"/>
  <c r="M133" i="1"/>
  <c r="M227" i="1"/>
  <c r="M189" i="1"/>
  <c r="M228" i="1"/>
  <c r="M172" i="1"/>
  <c r="M284" i="1"/>
  <c r="N104" i="1"/>
  <c r="N725" i="1" s="1"/>
  <c r="M266" i="1"/>
  <c r="O85" i="1"/>
  <c r="O722" i="1" s="1"/>
  <c r="N64" i="1"/>
  <c r="N719" i="1" s="1"/>
  <c r="N91" i="1"/>
  <c r="N723" i="1" s="1"/>
  <c r="N529" i="1"/>
  <c r="N775" i="1" s="1"/>
  <c r="M586" i="1"/>
  <c r="M429" i="1"/>
  <c r="M251" i="1"/>
  <c r="M173" i="1"/>
  <c r="M136" i="1"/>
  <c r="M337" i="1"/>
  <c r="M275" i="1"/>
  <c r="M226" i="1"/>
  <c r="M161" i="1"/>
  <c r="M633" i="1"/>
  <c r="M489" i="1"/>
  <c r="M176" i="1"/>
  <c r="M239" i="1"/>
  <c r="M190" i="1"/>
  <c r="M304" i="1"/>
  <c r="M186" i="1"/>
  <c r="M130" i="1"/>
  <c r="N409" i="1"/>
  <c r="N754" i="1" s="1"/>
  <c r="M264" i="1"/>
  <c r="P122" i="1"/>
  <c r="P730" i="1" s="1"/>
  <c r="N122" i="1"/>
  <c r="N730" i="1" s="1"/>
  <c r="N640" i="1"/>
  <c r="N787" i="1" s="1"/>
  <c r="N673" i="1"/>
  <c r="N794" i="1" s="1"/>
  <c r="N668" i="1"/>
  <c r="N793" i="1" s="1"/>
  <c r="N403" i="1"/>
  <c r="N753" i="1" s="1"/>
  <c r="N390" i="1"/>
  <c r="N751" i="1" s="1"/>
  <c r="M147" i="1"/>
  <c r="N627" i="1"/>
  <c r="N785" i="1" s="1"/>
  <c r="P347" i="1"/>
  <c r="P740" i="1" s="1"/>
  <c r="N347" i="1"/>
  <c r="N740" i="1" s="1"/>
  <c r="N73" i="1"/>
  <c r="N720" i="1" s="1"/>
  <c r="N375" i="1"/>
  <c r="N749" i="1" s="1"/>
  <c r="M204" i="1"/>
  <c r="M134" i="1"/>
  <c r="M640" i="1"/>
  <c r="P640" i="1"/>
  <c r="P787" i="1" s="1"/>
  <c r="O627" i="1"/>
  <c r="O785" i="1" s="1"/>
  <c r="N398" i="1"/>
  <c r="N752" i="1" s="1"/>
  <c r="N99" i="1"/>
  <c r="N724" i="1" s="1"/>
  <c r="N658" i="1"/>
  <c r="N792" i="1" s="1"/>
  <c r="N561" i="1"/>
  <c r="N778" i="1" s="1"/>
  <c r="M403" i="1"/>
  <c r="O403" i="1"/>
  <c r="O753" i="1" s="1"/>
  <c r="O73" i="1"/>
  <c r="O720" i="1" s="1"/>
  <c r="O673" i="1"/>
  <c r="O794" i="1" s="1"/>
  <c r="N85" i="1"/>
  <c r="N722" i="1" s="1"/>
  <c r="O64" i="1"/>
  <c r="O719" i="1" s="1"/>
  <c r="N480" i="1"/>
  <c r="N767" i="1" s="1"/>
  <c r="M229" i="1"/>
  <c r="F195" i="1"/>
  <c r="L195" i="1" s="1"/>
  <c r="F179" i="1"/>
  <c r="L179" i="1" s="1"/>
  <c r="F139" i="1"/>
  <c r="L139" i="1" s="1"/>
  <c r="L424" i="1"/>
  <c r="L762" i="1" s="1"/>
  <c r="L735" i="1"/>
  <c r="F258" i="1"/>
  <c r="L258" i="1" s="1"/>
  <c r="L772" i="1"/>
  <c r="M438" i="1"/>
  <c r="L437" i="1"/>
  <c r="K735" i="1"/>
  <c r="M737" i="1"/>
  <c r="M538" i="1"/>
  <c r="L537" i="1"/>
  <c r="L776" i="1" s="1"/>
  <c r="M755" i="1"/>
  <c r="L445" i="1"/>
  <c r="L764" i="1" s="1"/>
  <c r="M446" i="1"/>
  <c r="M367" i="1"/>
  <c r="L471" i="1"/>
  <c r="L766" i="1" s="1"/>
  <c r="M474" i="1"/>
  <c r="M263" i="1"/>
  <c r="F268" i="1"/>
  <c r="L268" i="1" s="1"/>
  <c r="K500" i="1" l="1"/>
  <c r="K41" i="1" s="1"/>
  <c r="M165" i="1"/>
  <c r="M157" i="1" s="1"/>
  <c r="K733" i="1"/>
  <c r="L209" i="1"/>
  <c r="M286" i="1"/>
  <c r="M280" i="1" s="1"/>
  <c r="N747" i="1"/>
  <c r="L235" i="1"/>
  <c r="N717" i="1"/>
  <c r="K297" i="1"/>
  <c r="K33" i="1" s="1"/>
  <c r="M289" i="1"/>
  <c r="M420" i="1"/>
  <c r="M39" i="1" s="1"/>
  <c r="O398" i="1"/>
  <c r="O752" i="1" s="1"/>
  <c r="O390" i="1"/>
  <c r="O751" i="1" s="1"/>
  <c r="K732" i="1"/>
  <c r="O384" i="1"/>
  <c r="O750" i="1" s="1"/>
  <c r="O91" i="1"/>
  <c r="O723" i="1" s="1"/>
  <c r="O561" i="1"/>
  <c r="O778" i="1" s="1"/>
  <c r="P673" i="1"/>
  <c r="P794" i="1" s="1"/>
  <c r="O99" i="1"/>
  <c r="O724" i="1" s="1"/>
  <c r="L271" i="1"/>
  <c r="N452" i="1"/>
  <c r="N765" i="1" s="1"/>
  <c r="L644" i="1"/>
  <c r="L45" i="1" s="1"/>
  <c r="M578" i="1"/>
  <c r="N578" i="1"/>
  <c r="N783" i="1" s="1"/>
  <c r="P409" i="1"/>
  <c r="P754" i="1" s="1"/>
  <c r="P390" i="1"/>
  <c r="P751" i="1" s="1"/>
  <c r="N437" i="1"/>
  <c r="N763" i="1" s="1"/>
  <c r="N537" i="1"/>
  <c r="N776" i="1" s="1"/>
  <c r="L127" i="1"/>
  <c r="P658" i="1"/>
  <c r="P792" i="1" s="1"/>
  <c r="N318" i="1"/>
  <c r="N738" i="1" s="1"/>
  <c r="M471" i="1"/>
  <c r="M747" i="1"/>
  <c r="M271" i="1"/>
  <c r="P304" i="1"/>
  <c r="P737" i="1" s="1"/>
  <c r="P403" i="1"/>
  <c r="P753" i="1" s="1"/>
  <c r="P375" i="1"/>
  <c r="P749" i="1" s="1"/>
  <c r="N112" i="1"/>
  <c r="N31" i="1" s="1"/>
  <c r="N633" i="1"/>
  <c r="N786" i="1" s="1"/>
  <c r="O375" i="1"/>
  <c r="O749" i="1" s="1"/>
  <c r="N489" i="1"/>
  <c r="N768" i="1" s="1"/>
  <c r="P104" i="1"/>
  <c r="P725" i="1" s="1"/>
  <c r="N337" i="1"/>
  <c r="N739" i="1" s="1"/>
  <c r="M765" i="1"/>
  <c r="N513" i="1"/>
  <c r="N773" i="1" s="1"/>
  <c r="O658" i="1"/>
  <c r="O792" i="1" s="1"/>
  <c r="N304" i="1"/>
  <c r="N737" i="1" s="1"/>
  <c r="O79" i="1"/>
  <c r="O721" i="1" s="1"/>
  <c r="O271" i="1"/>
  <c r="N289" i="1"/>
  <c r="M445" i="1"/>
  <c r="M735" i="1"/>
  <c r="M766" i="1"/>
  <c r="M179" i="1"/>
  <c r="P73" i="1"/>
  <c r="P720" i="1" s="1"/>
  <c r="P627" i="1"/>
  <c r="P785" i="1" s="1"/>
  <c r="P529" i="1"/>
  <c r="P775" i="1" s="1"/>
  <c r="P489" i="1"/>
  <c r="P768" i="1" s="1"/>
  <c r="O640" i="1"/>
  <c r="O787" i="1" s="1"/>
  <c r="P384" i="1"/>
  <c r="P750" i="1" s="1"/>
  <c r="M206" i="1"/>
  <c r="M572" i="1"/>
  <c r="O572" i="1"/>
  <c r="O782" i="1" s="1"/>
  <c r="P79" i="1"/>
  <c r="P721" i="1" s="1"/>
  <c r="N504" i="1"/>
  <c r="N772" i="1" s="1"/>
  <c r="P504" i="1"/>
  <c r="P772" i="1" s="1"/>
  <c r="M537" i="1"/>
  <c r="M569" i="1" s="1"/>
  <c r="M43" i="1" s="1"/>
  <c r="O537" i="1"/>
  <c r="O776" i="1" s="1"/>
  <c r="M437" i="1"/>
  <c r="P91" i="1"/>
  <c r="P723" i="1" s="1"/>
  <c r="O304" i="1"/>
  <c r="O737" i="1" s="1"/>
  <c r="P64" i="1"/>
  <c r="P719" i="1" s="1"/>
  <c r="N545" i="1"/>
  <c r="N777" i="1" s="1"/>
  <c r="N280" i="1"/>
  <c r="M232" i="1"/>
  <c r="M268" i="1"/>
  <c r="M235" i="1"/>
  <c r="M424" i="1"/>
  <c r="M764" i="1"/>
  <c r="L222" i="1"/>
  <c r="P561" i="1"/>
  <c r="P778" i="1" s="1"/>
  <c r="P99" i="1"/>
  <c r="P724" i="1" s="1"/>
  <c r="M209" i="1"/>
  <c r="M776" i="1"/>
  <c r="M195" i="1"/>
  <c r="M182" i="1" s="1"/>
  <c r="P85" i="1"/>
  <c r="P722" i="1" s="1"/>
  <c r="O521" i="1"/>
  <c r="O774" i="1" s="1"/>
  <c r="P398" i="1"/>
  <c r="P752" i="1" s="1"/>
  <c r="N420" i="1"/>
  <c r="N39" i="1" s="1"/>
  <c r="O529" i="1"/>
  <c r="O775" i="1" s="1"/>
  <c r="O452" i="1"/>
  <c r="O765" i="1" s="1"/>
  <c r="O104" i="1"/>
  <c r="O725" i="1" s="1"/>
  <c r="M452" i="1"/>
  <c r="M154" i="1"/>
  <c r="P116" i="1"/>
  <c r="P729" i="1" s="1"/>
  <c r="O414" i="1"/>
  <c r="O755" i="1" s="1"/>
  <c r="O545" i="1"/>
  <c r="O777" i="1" s="1"/>
  <c r="N209" i="1"/>
  <c r="N572" i="1"/>
  <c r="N782" i="1" s="1"/>
  <c r="M351" i="1"/>
  <c r="M35" i="1" s="1"/>
  <c r="O504" i="1"/>
  <c r="O772" i="1" s="1"/>
  <c r="N611" i="1"/>
  <c r="N784" i="1" s="1"/>
  <c r="O668" i="1"/>
  <c r="O793" i="1" s="1"/>
  <c r="M139" i="1"/>
  <c r="L168" i="1"/>
  <c r="L182" i="1"/>
  <c r="M258" i="1"/>
  <c r="N248" i="1" s="1"/>
  <c r="L248" i="1"/>
  <c r="M762" i="1"/>
  <c r="L770" i="1"/>
  <c r="M772" i="1"/>
  <c r="L780" i="1"/>
  <c r="M782" i="1"/>
  <c r="B298" i="1"/>
  <c r="B300" i="1" s="1"/>
  <c r="L261" i="1"/>
  <c r="L763" i="1"/>
  <c r="H681" i="1"/>
  <c r="L681" i="1" s="1"/>
  <c r="L500" i="1"/>
  <c r="L41" i="1" s="1"/>
  <c r="L569" i="1"/>
  <c r="L43" i="1" s="1"/>
  <c r="K727" i="1" l="1"/>
  <c r="L733" i="1"/>
  <c r="M733" i="1" s="1"/>
  <c r="O717" i="1"/>
  <c r="O747" i="1"/>
  <c r="N735" i="1"/>
  <c r="N780" i="1"/>
  <c r="F368" i="1"/>
  <c r="K368" i="1" s="1"/>
  <c r="M644" i="1"/>
  <c r="M45" i="1" s="1"/>
  <c r="P717" i="1"/>
  <c r="N770" i="1"/>
  <c r="O112" i="1"/>
  <c r="O31" i="1" s="1"/>
  <c r="L732" i="1"/>
  <c r="M732" i="1" s="1"/>
  <c r="P521" i="1"/>
  <c r="P774" i="1" s="1"/>
  <c r="N222" i="1"/>
  <c r="O235" i="1"/>
  <c r="P513" i="1"/>
  <c r="P773" i="1" s="1"/>
  <c r="M261" i="1"/>
  <c r="L731" i="1"/>
  <c r="M731" i="1" s="1"/>
  <c r="N182" i="1"/>
  <c r="P572" i="1"/>
  <c r="P782" i="1" s="1"/>
  <c r="O365" i="1"/>
  <c r="O745" i="1" s="1"/>
  <c r="O578" i="1"/>
  <c r="O783" i="1" s="1"/>
  <c r="N235" i="1"/>
  <c r="P668" i="1"/>
  <c r="P793" i="1" s="1"/>
  <c r="N445" i="1"/>
  <c r="N764" i="1" s="1"/>
  <c r="M500" i="1"/>
  <c r="M41" i="1" s="1"/>
  <c r="O480" i="1"/>
  <c r="O767" i="1" s="1"/>
  <c r="O289" i="1"/>
  <c r="P480" i="1"/>
  <c r="P767" i="1" s="1"/>
  <c r="P452" i="1"/>
  <c r="P765" i="1" s="1"/>
  <c r="N127" i="1"/>
  <c r="P633" i="1"/>
  <c r="P786" i="1" s="1"/>
  <c r="P611" i="1"/>
  <c r="P784" i="1" s="1"/>
  <c r="P471" i="1"/>
  <c r="P766" i="1" s="1"/>
  <c r="N471" i="1"/>
  <c r="N766" i="1" s="1"/>
  <c r="N261" i="1"/>
  <c r="P112" i="1"/>
  <c r="P31" i="1" s="1"/>
  <c r="M222" i="1"/>
  <c r="N569" i="1"/>
  <c r="N43" i="1" s="1"/>
  <c r="N199" i="1"/>
  <c r="O420" i="1"/>
  <c r="O39" i="1" s="1"/>
  <c r="P424" i="1"/>
  <c r="P762" i="1" s="1"/>
  <c r="M780" i="1"/>
  <c r="M248" i="1"/>
  <c r="O248" i="1"/>
  <c r="O142" i="1"/>
  <c r="M142" i="1"/>
  <c r="O127" i="1"/>
  <c r="O633" i="1"/>
  <c r="O786" i="1" s="1"/>
  <c r="P280" i="1"/>
  <c r="N168" i="1"/>
  <c r="M199" i="1"/>
  <c r="P414" i="1"/>
  <c r="O337" i="1"/>
  <c r="O739" i="1" s="1"/>
  <c r="P289" i="1"/>
  <c r="N351" i="1"/>
  <c r="N35" i="1" s="1"/>
  <c r="O209" i="1"/>
  <c r="O157" i="1"/>
  <c r="O513" i="1"/>
  <c r="M770" i="1"/>
  <c r="P157" i="1"/>
  <c r="M127" i="1"/>
  <c r="P209" i="1"/>
  <c r="O199" i="1"/>
  <c r="N424" i="1"/>
  <c r="N762" i="1" s="1"/>
  <c r="O318" i="1"/>
  <c r="O738" i="1" s="1"/>
  <c r="O611" i="1"/>
  <c r="O784" i="1" s="1"/>
  <c r="M681" i="1"/>
  <c r="M763" i="1"/>
  <c r="M760" i="1" s="1"/>
  <c r="L297" i="1"/>
  <c r="F360" i="1" s="1"/>
  <c r="L360" i="1" s="1"/>
  <c r="P445" i="1"/>
  <c r="P764" i="1" s="1"/>
  <c r="N644" i="1"/>
  <c r="N45" i="1" s="1"/>
  <c r="P199" i="1"/>
  <c r="P235" i="1"/>
  <c r="O424" i="1"/>
  <c r="O762" i="1" s="1"/>
  <c r="P545" i="1"/>
  <c r="P777" i="1" s="1"/>
  <c r="N157" i="1"/>
  <c r="O437" i="1"/>
  <c r="O763" i="1" s="1"/>
  <c r="O280" i="1"/>
  <c r="P578" i="1"/>
  <c r="P783" i="1" s="1"/>
  <c r="O182" i="1"/>
  <c r="P127" i="1"/>
  <c r="P337" i="1"/>
  <c r="P739" i="1" s="1"/>
  <c r="O489" i="1"/>
  <c r="O768" i="1" s="1"/>
  <c r="O471" i="1"/>
  <c r="O766" i="1" s="1"/>
  <c r="P318" i="1"/>
  <c r="P738" i="1" s="1"/>
  <c r="P437" i="1"/>
  <c r="P763" i="1" s="1"/>
  <c r="M168" i="1"/>
  <c r="O445" i="1"/>
  <c r="O764" i="1" s="1"/>
  <c r="N271" i="1"/>
  <c r="P271" i="1"/>
  <c r="P248" i="1"/>
  <c r="N142" i="1"/>
  <c r="N365" i="1"/>
  <c r="N745" i="1" s="1"/>
  <c r="P537" i="1"/>
  <c r="P776" i="1" s="1"/>
  <c r="H680" i="1"/>
  <c r="L680" i="1" s="1"/>
  <c r="L760" i="1"/>
  <c r="O735" i="1" l="1"/>
  <c r="P735" i="1"/>
  <c r="O780" i="1"/>
  <c r="N732" i="1"/>
  <c r="P770" i="1"/>
  <c r="M368" i="1"/>
  <c r="M365" i="1" s="1"/>
  <c r="J745" i="1" s="1"/>
  <c r="J742" i="1" s="1"/>
  <c r="K365" i="1"/>
  <c r="N760" i="1"/>
  <c r="L727" i="1"/>
  <c r="P420" i="1"/>
  <c r="P39" i="1" s="1"/>
  <c r="P755" i="1"/>
  <c r="P747" i="1" s="1"/>
  <c r="N731" i="1"/>
  <c r="O760" i="1"/>
  <c r="O569" i="1"/>
  <c r="O43" i="1" s="1"/>
  <c r="O773" i="1"/>
  <c r="O770" i="1" s="1"/>
  <c r="N733" i="1"/>
  <c r="P760" i="1"/>
  <c r="P780" i="1"/>
  <c r="L33" i="1"/>
  <c r="O351" i="1"/>
  <c r="O35" i="1" s="1"/>
  <c r="P351" i="1"/>
  <c r="P35" i="1" s="1"/>
  <c r="F357" i="1"/>
  <c r="F362" i="1" s="1"/>
  <c r="L362" i="1" s="1"/>
  <c r="P168" i="1"/>
  <c r="M297" i="1"/>
  <c r="M33" i="1" s="1"/>
  <c r="P644" i="1"/>
  <c r="P45" i="1" s="1"/>
  <c r="P222" i="1"/>
  <c r="P732" i="1" s="1"/>
  <c r="N500" i="1"/>
  <c r="N41" i="1" s="1"/>
  <c r="O222" i="1"/>
  <c r="O732" i="1" s="1"/>
  <c r="P500" i="1"/>
  <c r="P41" i="1" s="1"/>
  <c r="F361" i="1"/>
  <c r="L361" i="1" s="1"/>
  <c r="M361" i="1" s="1"/>
  <c r="P569" i="1"/>
  <c r="P43" i="1" s="1"/>
  <c r="O500" i="1"/>
  <c r="O41" i="1" s="1"/>
  <c r="O644" i="1"/>
  <c r="O45" i="1" s="1"/>
  <c r="P182" i="1"/>
  <c r="P142" i="1"/>
  <c r="M360" i="1"/>
  <c r="O168" i="1"/>
  <c r="O731" i="1" s="1"/>
  <c r="O261" i="1"/>
  <c r="O733" i="1" s="1"/>
  <c r="N297" i="1"/>
  <c r="N33" i="1" s="1"/>
  <c r="M727" i="1"/>
  <c r="P365" i="1"/>
  <c r="P745" i="1" s="1"/>
  <c r="P261" i="1"/>
  <c r="P733" i="1" s="1"/>
  <c r="M680" i="1"/>
  <c r="K371" i="1" l="1"/>
  <c r="K37" i="1" s="1"/>
  <c r="K50" i="1" s="1"/>
  <c r="K745" i="1"/>
  <c r="N727" i="1"/>
  <c r="P731" i="1"/>
  <c r="P727" i="1" s="1"/>
  <c r="F359" i="1"/>
  <c r="L359" i="1" s="1"/>
  <c r="M359" i="1" s="1"/>
  <c r="L357" i="1"/>
  <c r="F358" i="1" s="1"/>
  <c r="L358" i="1" s="1"/>
  <c r="O727" i="1"/>
  <c r="H652" i="1"/>
  <c r="L652" i="1" s="1"/>
  <c r="M652" i="1" s="1"/>
  <c r="O297" i="1"/>
  <c r="P297" i="1"/>
  <c r="P33" i="1" s="1"/>
  <c r="M362" i="1"/>
  <c r="H682" i="1"/>
  <c r="L682" i="1" s="1"/>
  <c r="M745" i="1" l="1"/>
  <c r="K742" i="1"/>
  <c r="K797" i="1" s="1"/>
  <c r="K54" i="1"/>
  <c r="K801" i="1" s="1"/>
  <c r="K52" i="1"/>
  <c r="K799" i="1" s="1"/>
  <c r="M357" i="1"/>
  <c r="O33" i="1"/>
  <c r="I361" i="1"/>
  <c r="O361" i="1" s="1"/>
  <c r="I357" i="1"/>
  <c r="O357" i="1" s="1"/>
  <c r="I358" i="1" s="1"/>
  <c r="O358" i="1" s="1"/>
  <c r="I360" i="1"/>
  <c r="O360" i="1" s="1"/>
  <c r="L648" i="1"/>
  <c r="L791" i="1" s="1"/>
  <c r="M791" i="1" s="1"/>
  <c r="M648" i="1"/>
  <c r="O648" i="1"/>
  <c r="O791" i="1" s="1"/>
  <c r="M358" i="1"/>
  <c r="L355" i="1"/>
  <c r="L371" i="1" s="1"/>
  <c r="L37" i="1" s="1"/>
  <c r="M682" i="1"/>
  <c r="L679" i="1"/>
  <c r="K803" i="1" l="1"/>
  <c r="K57" i="1"/>
  <c r="P679" i="1"/>
  <c r="O679" i="1"/>
  <c r="I362" i="1"/>
  <c r="O362" i="1" s="1"/>
  <c r="I359" i="1"/>
  <c r="O359" i="1" s="1"/>
  <c r="M355" i="1"/>
  <c r="M371" i="1" s="1"/>
  <c r="M37" i="1" s="1"/>
  <c r="L744" i="1"/>
  <c r="M679" i="1"/>
  <c r="M684" i="1" s="1"/>
  <c r="M47" i="1" s="1"/>
  <c r="P648" i="1"/>
  <c r="P791" i="1" s="1"/>
  <c r="N648" i="1"/>
  <c r="N791" i="1" s="1"/>
  <c r="L795" i="1"/>
  <c r="L684" i="1"/>
  <c r="L47" i="1" s="1"/>
  <c r="L50" i="1" s="1"/>
  <c r="O684" i="1" l="1"/>
  <c r="O47" i="1" s="1"/>
  <c r="O795" i="1"/>
  <c r="O789" i="1" s="1"/>
  <c r="M50" i="1"/>
  <c r="M744" i="1"/>
  <c r="N355" i="1"/>
  <c r="L742" i="1"/>
  <c r="N679" i="1"/>
  <c r="O355" i="1"/>
  <c r="M795" i="1"/>
  <c r="L789" i="1"/>
  <c r="L54" i="1"/>
  <c r="L52" i="1"/>
  <c r="O371" i="1" l="1"/>
  <c r="O37" i="1" s="1"/>
  <c r="O50" i="1" s="1"/>
  <c r="O744" i="1"/>
  <c r="O742" i="1" s="1"/>
  <c r="O797" i="1" s="1"/>
  <c r="O803" i="1" s="1"/>
  <c r="N371" i="1"/>
  <c r="N37" i="1" s="1"/>
  <c r="N744" i="1"/>
  <c r="N742" i="1" s="1"/>
  <c r="P684" i="1"/>
  <c r="P47" i="1" s="1"/>
  <c r="P795" i="1"/>
  <c r="P789" i="1" s="1"/>
  <c r="N684" i="1"/>
  <c r="N47" i="1" s="1"/>
  <c r="N795" i="1"/>
  <c r="N789" i="1" s="1"/>
  <c r="M742" i="1"/>
  <c r="L797" i="1"/>
  <c r="M789" i="1"/>
  <c r="P355" i="1"/>
  <c r="L799" i="1"/>
  <c r="M52" i="1"/>
  <c r="L801" i="1"/>
  <c r="M54" i="1"/>
  <c r="L57" i="1"/>
  <c r="N797" i="1" l="1"/>
  <c r="N50" i="1"/>
  <c r="P371" i="1"/>
  <c r="P37" i="1" s="1"/>
  <c r="P50" i="1" s="1"/>
  <c r="P744" i="1"/>
  <c r="P742" i="1" s="1"/>
  <c r="P797" i="1" s="1"/>
  <c r="P803" i="1" s="1"/>
  <c r="M797" i="1"/>
  <c r="M801" i="1"/>
  <c r="M799" i="1"/>
  <c r="L803" i="1"/>
  <c r="M57" i="1"/>
  <c r="N54" i="1" l="1"/>
  <c r="N801" i="1" s="1"/>
  <c r="N52" i="1"/>
  <c r="N799" i="1" s="1"/>
  <c r="M803" i="1"/>
  <c r="P57" i="1"/>
  <c r="O57" i="1"/>
  <c r="N803" i="1" l="1"/>
  <c r="P58" i="1"/>
  <c r="P59" i="1" s="1"/>
  <c r="N57" i="1"/>
</calcChain>
</file>

<file path=xl/sharedStrings.xml><?xml version="1.0" encoding="utf-8"?>
<sst xmlns="http://schemas.openxmlformats.org/spreadsheetml/2006/main" count="1398" uniqueCount="672">
  <si>
    <t>Steadycam</t>
  </si>
  <si>
    <t>AUSGABEN</t>
  </si>
  <si>
    <t>VIII.</t>
  </si>
  <si>
    <t xml:space="preserve">V. </t>
  </si>
  <si>
    <t>IX.</t>
  </si>
  <si>
    <t>V.</t>
  </si>
  <si>
    <t>VII.</t>
  </si>
  <si>
    <t>∆</t>
  </si>
  <si>
    <t>X.</t>
  </si>
  <si>
    <t>**</t>
  </si>
  <si>
    <t>7.5  Montage</t>
  </si>
  <si>
    <t>Druck:</t>
  </si>
  <si>
    <t>(*)</t>
  </si>
  <si>
    <t xml:space="preserve">Total </t>
  </si>
  <si>
    <t xml:space="preserve">III. </t>
  </si>
  <si>
    <t xml:space="preserve">IV. </t>
  </si>
  <si>
    <t>Bus</t>
  </si>
  <si>
    <t>IV.</t>
  </si>
  <si>
    <t xml:space="preserve">II. </t>
  </si>
  <si>
    <t>Format</t>
  </si>
  <si>
    <t>%</t>
  </si>
  <si>
    <t>*</t>
  </si>
  <si>
    <t xml:space="preserve">VIII. </t>
  </si>
  <si>
    <t>V</t>
  </si>
  <si>
    <t>Sujet</t>
  </si>
  <si>
    <t>CH</t>
  </si>
  <si>
    <t>1.1  Sujet</t>
  </si>
  <si>
    <t>£</t>
  </si>
  <si>
    <t>à</t>
  </si>
  <si>
    <t>VI.</t>
  </si>
  <si>
    <t>I.</t>
  </si>
  <si>
    <t xml:space="preserve">IX. </t>
  </si>
  <si>
    <t>...</t>
  </si>
  <si>
    <t>km</t>
  </si>
  <si>
    <t>Total</t>
  </si>
  <si>
    <t xml:space="preserve">VII. </t>
  </si>
  <si>
    <t>Equipe</t>
  </si>
  <si>
    <t>Postsynchronisation</t>
  </si>
  <si>
    <t>Montage</t>
  </si>
  <si>
    <t>Catering 1</t>
  </si>
  <si>
    <t xml:space="preserve"> </t>
  </si>
  <si>
    <t>II.</t>
  </si>
  <si>
    <t>XI.</t>
  </si>
  <si>
    <t>Synchronisation</t>
  </si>
  <si>
    <t>P</t>
  </si>
  <si>
    <t>III.</t>
  </si>
  <si>
    <t xml:space="preserve">VI.  </t>
  </si>
  <si>
    <t>Catering 2</t>
  </si>
  <si>
    <t>HS</t>
  </si>
  <si>
    <t>Catering</t>
  </si>
  <si>
    <t>DETAILLIERTES BUDGET,  ZUSAMMENFASSUNG in CHF</t>
  </si>
  <si>
    <t>Filmtitel</t>
  </si>
  <si>
    <t>Produktion</t>
  </si>
  <si>
    <t>Mehrwertsteuer-Nummer</t>
  </si>
  <si>
    <t>Nur ausfüllen, wenn mehrwertsteuerpflichtig</t>
  </si>
  <si>
    <t>Regie</t>
  </si>
  <si>
    <t>Welche Film- oder Videoformate?</t>
  </si>
  <si>
    <t>Drehverhältnis</t>
  </si>
  <si>
    <t>1 zu</t>
  </si>
  <si>
    <t>Länge in Metern</t>
  </si>
  <si>
    <t>Meter</t>
  </si>
  <si>
    <t>Bei Film, verknüpft mit Laborkalkulation</t>
  </si>
  <si>
    <t>Länge in Minuten</t>
  </si>
  <si>
    <t>Minuten</t>
  </si>
  <si>
    <t>Drehzeit</t>
  </si>
  <si>
    <t>Wochen</t>
  </si>
  <si>
    <t>Verknüpft mit Gagenkalkulation Equipe und</t>
  </si>
  <si>
    <t>Drehtage</t>
  </si>
  <si>
    <t>Drehorte</t>
  </si>
  <si>
    <t>Verknüpft mit Gagenkalkulationen, ohne Pauschalgagen</t>
  </si>
  <si>
    <t>Datum</t>
  </si>
  <si>
    <t>…</t>
  </si>
  <si>
    <t>BUDGET-ÜBERBLICK</t>
  </si>
  <si>
    <t>Total CHF</t>
  </si>
  <si>
    <t xml:space="preserve">ZWISCHENTOTAL  </t>
  </si>
  <si>
    <t>HANDLUNGSUNKOSTEN</t>
  </si>
  <si>
    <t>UNVORHERGESEHENES</t>
  </si>
  <si>
    <t xml:space="preserve">TOTAL HERSTELLUNGSKOSTEN  </t>
  </si>
  <si>
    <t>(auf Positionen mit  *  ist MwSt. kalkuliert)</t>
  </si>
  <si>
    <t>DREHBUCH UND RECHTE</t>
  </si>
  <si>
    <t>Alle Zahlen, die in dieser Kalkulation eingesetzt sind,</t>
  </si>
  <si>
    <t>dienen nur zur Sichtbarmachung der Formeln.</t>
  </si>
  <si>
    <t>(Honorare und Rechte)</t>
  </si>
  <si>
    <t>Kalkulierte Auslagen Schweiz hier eintragen</t>
  </si>
  <si>
    <t xml:space="preserve">Verlagsrechte vorbestehendes Werk </t>
  </si>
  <si>
    <t>(Stoffrechte)</t>
  </si>
  <si>
    <t>Kalkulierte Auslagen Ausland hier eintragen</t>
  </si>
  <si>
    <t>Mitarbeit Drehbuch</t>
  </si>
  <si>
    <t>(keine Rechte)</t>
  </si>
  <si>
    <t>Drehbuchberatung</t>
  </si>
  <si>
    <t>Dialogbearbeitung</t>
  </si>
  <si>
    <t>1.2  Recherchen</t>
  </si>
  <si>
    <t>Fachberatung</t>
  </si>
  <si>
    <t>Dokumentation</t>
  </si>
  <si>
    <t>Recherchen Bildmaterial</t>
  </si>
  <si>
    <t>1.3  Autorenrechte</t>
  </si>
  <si>
    <t>Autorenrechte Regie</t>
  </si>
  <si>
    <t>1.4  Musikrechte</t>
  </si>
  <si>
    <t>Originalkomposition</t>
  </si>
  <si>
    <t>(bei Werkvertrag, inkl. Musiker und Studio)</t>
  </si>
  <si>
    <t>Verlagsrechte vorbestehendes Werk</t>
  </si>
  <si>
    <t>Mechanische Rechte</t>
  </si>
  <si>
    <t>1.5  Verschiedene Rechte</t>
  </si>
  <si>
    <t>Textrechte</t>
  </si>
  <si>
    <t>Filmrechte</t>
  </si>
  <si>
    <t>Fotorechte</t>
  </si>
  <si>
    <t>Tonrechte und Geräusche</t>
  </si>
  <si>
    <t>Herstellung Drehbuch</t>
  </si>
  <si>
    <t>Stück à</t>
  </si>
  <si>
    <t>Franken</t>
  </si>
  <si>
    <t>Eingesetzte Formel sichtbar gemacht</t>
  </si>
  <si>
    <t>1.7  Vorbereitung</t>
  </si>
  <si>
    <t>Motivsuche (Auslagen und Spesen)</t>
  </si>
  <si>
    <t>Probeaufnahmen</t>
  </si>
  <si>
    <t>Schauspieler und technische Proben</t>
  </si>
  <si>
    <t>Finanzierungskosten</t>
  </si>
  <si>
    <t>Reisekosten, nur bei internationalen Koproduktionen</t>
  </si>
  <si>
    <t>Herstellung Dossier</t>
  </si>
  <si>
    <t>Druckkosten</t>
  </si>
  <si>
    <t xml:space="preserve">TOTAL DREHBUCH UND RECHTE </t>
  </si>
  <si>
    <t xml:space="preserve">LÖHNE EQUIPE   </t>
  </si>
  <si>
    <r>
      <t>W</t>
    </r>
    <r>
      <rPr>
        <sz val="10"/>
        <rFont val="Arial"/>
        <family val="2"/>
      </rPr>
      <t xml:space="preserve"> = kalkulierte Wäscheentschädigung, pro Drehtag auswärts</t>
    </r>
  </si>
  <si>
    <r>
      <t>HS</t>
    </r>
    <r>
      <rPr>
        <sz val="10"/>
        <rFont val="Arial"/>
        <family val="2"/>
      </rPr>
      <t xml:space="preserve"> = Anzahl Hotelübernachtungen Schweiz, inkl. Vorbereitung und Abschluss</t>
    </r>
  </si>
  <si>
    <t>DV</t>
  </si>
  <si>
    <t>D</t>
  </si>
  <si>
    <t>W</t>
  </si>
  <si>
    <t>HA</t>
  </si>
  <si>
    <t>R</t>
  </si>
  <si>
    <t>K pro R</t>
  </si>
  <si>
    <t>Total  R</t>
  </si>
  <si>
    <r>
      <t>HA</t>
    </r>
    <r>
      <rPr>
        <sz val="10"/>
        <rFont val="Arial"/>
        <family val="2"/>
      </rPr>
      <t xml:space="preserve"> = Anzahl Hotelübernachtungen Ausland, inkl. Vorbereitung und Abschluss</t>
    </r>
  </si>
  <si>
    <r>
      <t>R</t>
    </r>
    <r>
      <rPr>
        <sz val="10"/>
        <rFont val="Arial"/>
        <family val="2"/>
      </rPr>
      <t xml:space="preserve"> = Anzahl kalkulierte Reisen, inkl. Vorbereitung und Abschluss</t>
    </r>
  </si>
  <si>
    <r>
      <t xml:space="preserve">K pro R </t>
    </r>
    <r>
      <rPr>
        <sz val="10"/>
        <rFont val="Arial"/>
        <family val="2"/>
      </rPr>
      <t>= Kosten pro Reise (Betrag Einzelreise hier eingeben)</t>
    </r>
  </si>
  <si>
    <r>
      <t>Total  R</t>
    </r>
    <r>
      <rPr>
        <sz val="10"/>
        <rFont val="Arial"/>
        <family val="2"/>
      </rPr>
      <t xml:space="preserve"> = Total Reisekosten pro Person</t>
    </r>
  </si>
  <si>
    <r>
      <t>P</t>
    </r>
    <r>
      <rPr>
        <sz val="10"/>
        <rFont val="Arial"/>
        <family val="2"/>
      </rPr>
      <t xml:space="preserve"> = Lohn ist pauschal kalkuliert (inkl. Überzeit-Entschädigung)</t>
    </r>
  </si>
  <si>
    <t>2.2 Regie</t>
  </si>
  <si>
    <t>A</t>
  </si>
  <si>
    <t>V/D/C/T</t>
  </si>
  <si>
    <t>P, inkl. Ferienentschädigung</t>
  </si>
  <si>
    <t>Wäschetage, pro Drehtag und Uebernachtung auswärts</t>
  </si>
  <si>
    <t>Hoteltage Schweiz</t>
  </si>
  <si>
    <t>Hoteltage Ausland</t>
  </si>
  <si>
    <t>2.31  Produktionsleitung</t>
  </si>
  <si>
    <t>Grundlohn</t>
  </si>
  <si>
    <t>inkl. Ferien</t>
  </si>
  <si>
    <t>Achtung: hier eingefügte Zahlen können für die Equipe verknüpft</t>
  </si>
  <si>
    <t>Produktionsleitung</t>
  </si>
  <si>
    <t xml:space="preserve">werden, es müssen nur die Anzahl Tage für die Vorbereitung </t>
  </si>
  <si>
    <t>und den Abschluss individuell dazugefügt werden.</t>
  </si>
  <si>
    <t>Sekretariat</t>
  </si>
  <si>
    <r>
      <t xml:space="preserve">V </t>
    </r>
    <r>
      <rPr>
        <sz val="10"/>
        <rFont val="Arial"/>
        <family val="2"/>
      </rPr>
      <t>= Anzahl Wochen Vorbereitung, individuell kalkulieren</t>
    </r>
  </si>
  <si>
    <t>Buchhaltung</t>
  </si>
  <si>
    <t xml:space="preserve">        Tage:</t>
  </si>
  <si>
    <r>
      <t>D</t>
    </r>
    <r>
      <rPr>
        <sz val="10"/>
        <rFont val="Arial"/>
        <family val="2"/>
      </rPr>
      <t xml:space="preserve"> = Anzahl Drehwochen, ist verknüpft mit Feld G17 der ersten Seite</t>
    </r>
  </si>
  <si>
    <t>Pressebetreuung</t>
  </si>
  <si>
    <r>
      <t>A</t>
    </r>
    <r>
      <rPr>
        <sz val="10"/>
        <rFont val="Arial"/>
        <family val="2"/>
      </rPr>
      <t xml:space="preserve"> = Abschlussarbeit, individuell kalkulieren</t>
    </r>
  </si>
  <si>
    <t>PL-Endfertigung</t>
  </si>
  <si>
    <t>Grundlohn = hier wird der Wochen- oder Tasgeslohn eingefügt.</t>
  </si>
  <si>
    <t>UeZ PL Schweiz</t>
  </si>
  <si>
    <t>von</t>
  </si>
  <si>
    <t>(ohne P)</t>
  </si>
  <si>
    <r>
      <t xml:space="preserve">%-Zahl </t>
    </r>
    <r>
      <rPr>
        <sz val="10"/>
        <rFont val="Arial"/>
        <family val="2"/>
      </rPr>
      <t xml:space="preserve">  ist verknüpft mit Feld G20 der ersten Seite</t>
    </r>
  </si>
  <si>
    <t>UeZ PL Ausland</t>
  </si>
  <si>
    <t>2.32  Aufnahmeleitung</t>
  </si>
  <si>
    <t>Die Ferienentschädigung ist bei allen Löhnen mit 8.33% kalkuliert.</t>
  </si>
  <si>
    <t>Aufnahmeleitung</t>
  </si>
  <si>
    <t>Sind die Leute unter 20 oder über 50, muss 10.6% kalkuliert werden.</t>
  </si>
  <si>
    <t>Set-Aufnahmeleitung</t>
  </si>
  <si>
    <t>Catering 1 und 2 wird hier nur kalkuliert, wenn die Löhne</t>
  </si>
  <si>
    <t>nicht in der Position 6106 Catering enthalten sind.</t>
  </si>
  <si>
    <t>Hilfskräfte</t>
  </si>
  <si>
    <t>Tage</t>
  </si>
  <si>
    <t>UeZ AL Schweiz</t>
  </si>
  <si>
    <t>UeZ AL Ausland</t>
  </si>
  <si>
    <t>2.33  Mitarbeit Regie</t>
  </si>
  <si>
    <t>1. Regieassistenz</t>
  </si>
  <si>
    <t>2. Regieassistenz</t>
  </si>
  <si>
    <t>UeZ RE Schweiz</t>
  </si>
  <si>
    <t>UeZ RE Ausland</t>
  </si>
  <si>
    <t>2.34  Kamera</t>
  </si>
  <si>
    <t>Second-Unit</t>
  </si>
  <si>
    <t>Standfotos</t>
  </si>
  <si>
    <t>UeZ KA Schweiz</t>
  </si>
  <si>
    <t>UeZ KA Ausland</t>
  </si>
  <si>
    <t>UeZ L/B Schweiz</t>
  </si>
  <si>
    <t>UeZ L/B Ausland</t>
  </si>
  <si>
    <t>2.36  Ton</t>
  </si>
  <si>
    <t>UeZ Ton Schweiz</t>
  </si>
  <si>
    <t>UeZ Ton Ausland</t>
  </si>
  <si>
    <t>Ausstattungsassistenz</t>
  </si>
  <si>
    <t>Aussen-Requisite</t>
  </si>
  <si>
    <t>Innen-Requisite</t>
  </si>
  <si>
    <t>UeZ Ausst. Schweiz</t>
  </si>
  <si>
    <t>UeZ Ausst. Ausland</t>
  </si>
  <si>
    <t>2.42  Dekorbau</t>
  </si>
  <si>
    <t>Baubühne 1</t>
  </si>
  <si>
    <t>Baubühne 2</t>
  </si>
  <si>
    <t>UeZ DB Schweiz</t>
  </si>
  <si>
    <t>UeZ DB Ausland</t>
  </si>
  <si>
    <t>2.43  Kostüme</t>
  </si>
  <si>
    <t>Kostümbild</t>
  </si>
  <si>
    <t>Kostüm-Assistenz</t>
  </si>
  <si>
    <t>Garderobe</t>
  </si>
  <si>
    <t>Garderobenhilfe</t>
  </si>
  <si>
    <t>UeZ KO Schweiz</t>
  </si>
  <si>
    <t>UeZ KO Ausland</t>
  </si>
  <si>
    <t>2.44  Maske</t>
  </si>
  <si>
    <t>Chefmaske</t>
  </si>
  <si>
    <t>Maske</t>
  </si>
  <si>
    <t>Maskenhilfe</t>
  </si>
  <si>
    <t>UeZ MA Schweiz</t>
  </si>
  <si>
    <t>UeZ MA Ausland</t>
  </si>
  <si>
    <t>2.51  Montage Bild</t>
  </si>
  <si>
    <t>Editor-Assistenz</t>
  </si>
  <si>
    <t>UeZ MO Schweiz</t>
  </si>
  <si>
    <t>UeZ MO Ausland</t>
  </si>
  <si>
    <t>2.52  Montage Ton</t>
  </si>
  <si>
    <t>Ton-Editing wird hier nur kalkuliert, wenn die Löhne</t>
  </si>
  <si>
    <t>nicht in der Position 7.6, Tonstudio enthalten sind.</t>
  </si>
  <si>
    <t>2.53  Geräusche</t>
  </si>
  <si>
    <t>UeZ GE Schweiz</t>
  </si>
  <si>
    <t>UeZ GE Ausland</t>
  </si>
  <si>
    <t>2.54  Mischung</t>
  </si>
  <si>
    <t>Mischung wird hier nur kalkuliert, wenn die Löhne</t>
  </si>
  <si>
    <t>UeZ Mix Schweiz</t>
  </si>
  <si>
    <t>UeZ Mix Ausland</t>
  </si>
  <si>
    <t>Ueberzeit</t>
  </si>
  <si>
    <t xml:space="preserve">TOTAL LÖHNE EQUIPE </t>
  </si>
  <si>
    <t>Ausl.</t>
  </si>
  <si>
    <t>3.1  Hauptrollen</t>
  </si>
  <si>
    <t>Anzahl Drehtage</t>
  </si>
  <si>
    <t>Tagesgage</t>
  </si>
  <si>
    <t>3.2  Nebenrollen</t>
  </si>
  <si>
    <t>3.3  Kleine Rollen, Statisten</t>
  </si>
  <si>
    <t>Kleine Rollen</t>
  </si>
  <si>
    <t>Statisten</t>
  </si>
  <si>
    <t>Stunts</t>
  </si>
  <si>
    <t>3.4  Agenturen</t>
  </si>
  <si>
    <t>Agenturhonorar</t>
  </si>
  <si>
    <t>4.1  Sozialabgaben Schweiz</t>
  </si>
  <si>
    <t>AHV/ALV/EO/IV</t>
  </si>
  <si>
    <t>(ohne Statisten)</t>
  </si>
  <si>
    <t>Verw.Kosten AHV</t>
  </si>
  <si>
    <t>(von Prämie)</t>
  </si>
  <si>
    <t>FAK-Beiträge</t>
  </si>
  <si>
    <r>
      <t xml:space="preserve">FAK-Beiträge nur in der vollen Höhe kalkulieren, wenn die Firma </t>
    </r>
    <r>
      <rPr>
        <b/>
        <sz val="10"/>
        <rFont val="Arial"/>
        <family val="2"/>
      </rPr>
      <t>nicht</t>
    </r>
  </si>
  <si>
    <t>BVG</t>
  </si>
  <si>
    <t>(Equipe und Hauptrollen)</t>
  </si>
  <si>
    <t>von der Beitragspflicht befreit ist (im Kanton Zürich üblich).</t>
  </si>
  <si>
    <t>SUVA, BU</t>
  </si>
  <si>
    <t xml:space="preserve">Ist die Firma von der Beitragspflicht befreit, sind nur die zu </t>
  </si>
  <si>
    <t>SUVA, NBU</t>
  </si>
  <si>
    <t>erwartenden Kinderzulagen zu kalkulieren.</t>
  </si>
  <si>
    <t>SUVA, NBU kann auf die Mitarbeiter überwälzt werden, ist dies der</t>
  </si>
  <si>
    <t>Fall, darf hier nichts kalkuliert werden.</t>
  </si>
  <si>
    <t>4.2  Sozialabgaben Ausland</t>
  </si>
  <si>
    <t xml:space="preserve">Die %-Ansätze für die Sozialabgaben Ausland sind je nach </t>
  </si>
  <si>
    <t xml:space="preserve">geltenden Ansätzen des entsprechenden Landes einzusetzen. </t>
  </si>
  <si>
    <t xml:space="preserve">TOTAL SOZIALABGABEN </t>
  </si>
  <si>
    <t>DEKOR UND KOSTÜME</t>
  </si>
  <si>
    <t>5.1  Miete Drehorte</t>
  </si>
  <si>
    <t>Miete Originaldekor aussen</t>
  </si>
  <si>
    <t>Nebenkosten Originaldekor aussen</t>
  </si>
  <si>
    <t>Miete Studio</t>
  </si>
  <si>
    <t>Nebenkosten Studio</t>
  </si>
  <si>
    <t>5.2  Dekorbau</t>
  </si>
  <si>
    <t>Holz</t>
  </si>
  <si>
    <t>Malutensilien</t>
  </si>
  <si>
    <t>Transporte</t>
  </si>
  <si>
    <t>5.3  Möbel / Requisiten</t>
  </si>
  <si>
    <t>Möbel, Kauf</t>
  </si>
  <si>
    <t>Möbel, Miete</t>
  </si>
  <si>
    <t>Requisiten, Kauf</t>
  </si>
  <si>
    <t>Requisiten, Miete und Verbrauch</t>
  </si>
  <si>
    <t>5.4  Fahrzeuge im Bild</t>
  </si>
  <si>
    <t>Autos</t>
  </si>
  <si>
    <t>Tage à</t>
  </si>
  <si>
    <t>Flugzeuge</t>
  </si>
  <si>
    <t>5.5  Spezialeffekte und Tiere</t>
  </si>
  <si>
    <t>Regen, Schnee, Wind</t>
  </si>
  <si>
    <t>Feuer, Explosionen</t>
  </si>
  <si>
    <t>Miete Tiere</t>
  </si>
  <si>
    <t>5.6  Kostüme</t>
  </si>
  <si>
    <t>Kostüme, Kauf</t>
  </si>
  <si>
    <t>Kostüme, Miete und Verbrauch</t>
  </si>
  <si>
    <t>5.7  Maske</t>
  </si>
  <si>
    <t>Maskenmaterial</t>
  </si>
  <si>
    <t>Wochen à</t>
  </si>
  <si>
    <t>verknüpft mit G17 plus 1 Woche Vorbereitung</t>
  </si>
  <si>
    <t>Haarteile, Kauf</t>
  </si>
  <si>
    <t>Haarteile, Miete</t>
  </si>
  <si>
    <t xml:space="preserve">TOTAL DEKOR UND KOSTÜME </t>
  </si>
  <si>
    <t>Equipe Vor- und Nachbearbeitung</t>
  </si>
  <si>
    <t>verknüpft mit Kolonne "DV" Equipe</t>
  </si>
  <si>
    <t>verknüpft mit Kolonne "DV" Schauspieler (ohne Statisten)</t>
  </si>
  <si>
    <t xml:space="preserve">verknüpft mit Kolonne "D", Equipe </t>
  </si>
  <si>
    <t>verknüpft mit Kolonne "D", Schauspieler (ohne Statisten)</t>
  </si>
  <si>
    <t>verknüpft mit Kolonne "D", Statisten</t>
  </si>
  <si>
    <t>Zwischenverpflegung</t>
  </si>
  <si>
    <t>verknüpft mit G18</t>
  </si>
  <si>
    <t>(Lohn &amp; Mat.)</t>
  </si>
  <si>
    <t>pauschal, gemäss Offerte</t>
  </si>
  <si>
    <t>Wäschegeld Equipe</t>
  </si>
  <si>
    <t>verknüpft mit Kolonne "W", Equipe</t>
  </si>
  <si>
    <t>Reserve</t>
  </si>
  <si>
    <t>Hotel Equipe Schweiz</t>
  </si>
  <si>
    <t>Nächte à</t>
  </si>
  <si>
    <t>verknüpft mit Kolonne "HS", Equipe</t>
  </si>
  <si>
    <t>Hotel Equipe Ausland</t>
  </si>
  <si>
    <t>verknüpft mit Kolonne "HA", Equipe</t>
  </si>
  <si>
    <t>verknüpft mit Kolonne "HS", Schauspieler</t>
  </si>
  <si>
    <t>verknüpft mit Kolonne "HA", Schauspieler</t>
  </si>
  <si>
    <t>6.3  Reisen</t>
  </si>
  <si>
    <t>verknüpft mit Kolonne "Total R", Equipe</t>
  </si>
  <si>
    <t>verknüpft mit Kolonne "Total R", Hauptrollen und Nebenrollen</t>
  </si>
  <si>
    <t>verknüpft mit Kolonne "Total R", kleine Rollen</t>
  </si>
  <si>
    <t>6.4  Fahrzeugmieten / Benzin</t>
  </si>
  <si>
    <t>PW</t>
  </si>
  <si>
    <t>verknüpft mit G17 plus einzelne Wochen dazugerechnet</t>
  </si>
  <si>
    <t>Individuell ergänzen</t>
  </si>
  <si>
    <t>Kamera</t>
  </si>
  <si>
    <t>Licht</t>
  </si>
  <si>
    <t>Bühne (mit Hebe)</t>
  </si>
  <si>
    <t>Ton</t>
  </si>
  <si>
    <t>Ausstattung</t>
  </si>
  <si>
    <t>Aussenrequisite</t>
  </si>
  <si>
    <t>Innenrequisite</t>
  </si>
  <si>
    <t>Kostüme</t>
  </si>
  <si>
    <t>Benzin/Parking</t>
  </si>
  <si>
    <t>Summe aller Mietwochen, dient zur  Ermittlung</t>
  </si>
  <si>
    <t>der Benzin- ung Parkingkosten.</t>
  </si>
  <si>
    <t>6.5  Transporte / Zollkosten</t>
  </si>
  <si>
    <t>Kilometergeld</t>
  </si>
  <si>
    <t>Materialtransporte</t>
  </si>
  <si>
    <t>Autobahngebühren Ausland</t>
  </si>
  <si>
    <t>Autos à</t>
  </si>
  <si>
    <t>Zollkosten/Carnets</t>
  </si>
  <si>
    <t>6.6  Bürokosten</t>
  </si>
  <si>
    <t>Büromiete</t>
  </si>
  <si>
    <t>Büromaterial, Porto</t>
  </si>
  <si>
    <t>Fotokopien, Druckkosten</t>
  </si>
  <si>
    <t>Polafilme, Scriptblöcke</t>
  </si>
  <si>
    <t>Telefon, Handys, Fax</t>
  </si>
  <si>
    <t>inkl. Kosten provisorische Anschlüsse</t>
  </si>
  <si>
    <t>Miete Computer</t>
  </si>
  <si>
    <t>6.7  Aufnahmeleitung / Diverses</t>
  </si>
  <si>
    <t>Miete Maskenraum</t>
  </si>
  <si>
    <t>Miete Wohnwagen</t>
  </si>
  <si>
    <t>Miete Parkplätze</t>
  </si>
  <si>
    <t>TECHNISCHE MITTEL</t>
  </si>
  <si>
    <t>7.1  Kamera-Equipment</t>
  </si>
  <si>
    <t>Kamera-Equipment, Miete</t>
  </si>
  <si>
    <t>verknüpft mit G17</t>
  </si>
  <si>
    <t>Spezialkamera</t>
  </si>
  <si>
    <t>Kamera 2nd Unit</t>
  </si>
  <si>
    <t>Miete Fotoapparate</t>
  </si>
  <si>
    <t>Verbrauchsmaterial</t>
  </si>
  <si>
    <t>7.2  Ton-Equipment</t>
  </si>
  <si>
    <t>Ton-Equipment, Miete</t>
  </si>
  <si>
    <t>Playback-Anlage</t>
  </si>
  <si>
    <t>7.3  Licht-Equipment</t>
  </si>
  <si>
    <t>Licht-Equipment, Miete</t>
  </si>
  <si>
    <t>Miete Generator, inkl. Benzin</t>
  </si>
  <si>
    <t>Stromanschlüsse, inkl. Strom</t>
  </si>
  <si>
    <t>Brennstunden HMI</t>
  </si>
  <si>
    <t>7.4  Equipment Kamera-Bühne</t>
  </si>
  <si>
    <t>Equipment Bühne, Miete</t>
  </si>
  <si>
    <t>Spezialbühne</t>
  </si>
  <si>
    <t>Tieflader</t>
  </si>
  <si>
    <t>Helikopter für Flugaufnahmen</t>
  </si>
  <si>
    <t>verknüpft mit Arbeitsdauer Chef-Editor</t>
  </si>
  <si>
    <t>Digitalisierung Bild und Ton</t>
  </si>
  <si>
    <t>Vorführungen im Kino</t>
  </si>
  <si>
    <t>Verbrauch Montageraum</t>
  </si>
  <si>
    <t>7.6  Tonstudio</t>
  </si>
  <si>
    <t>Klappen anlegen</t>
  </si>
  <si>
    <t>Nachsynchronisation</t>
  </si>
  <si>
    <t>Studio</t>
  </si>
  <si>
    <t xml:space="preserve">Tage à </t>
  </si>
  <si>
    <t>Geräuschaufnahmen</t>
  </si>
  <si>
    <t>Musikaufnahmen</t>
  </si>
  <si>
    <t>Vorbereitung Mischung</t>
  </si>
  <si>
    <t>Mischung Kino</t>
  </si>
  <si>
    <t>Mischung IT</t>
  </si>
  <si>
    <t>Dolby-Lizenz</t>
  </si>
  <si>
    <t>Tageskurs £ einsetzen</t>
  </si>
  <si>
    <t>Dolby-Codierung</t>
  </si>
  <si>
    <t>Abnahmevorführungen</t>
  </si>
  <si>
    <t>7.7  2. Sprachversionen</t>
  </si>
  <si>
    <t>Herstellung Kopie</t>
  </si>
  <si>
    <t>Untertitelung</t>
  </si>
  <si>
    <t xml:space="preserve">TOTAL TECHNISCHE MITTEL </t>
  </si>
  <si>
    <t>ROHMATERIAL / LABOR / VIDEO</t>
  </si>
  <si>
    <t>8.1  Rohmaterial</t>
  </si>
  <si>
    <t xml:space="preserve">Rohmaterial Film </t>
  </si>
  <si>
    <t>Meter à</t>
  </si>
  <si>
    <t>verknüpft mit G15*H14 (Meter * Drehverhältnis)</t>
  </si>
  <si>
    <t>Rohmaterial Ton</t>
  </si>
  <si>
    <t xml:space="preserve">verknüpft mit G18 (Anzahl Drehtage), plus 5 </t>
  </si>
  <si>
    <t>Rohmaterial Video</t>
  </si>
  <si>
    <t xml:space="preserve">Achtung: die anfallenden Laborarbeiten können je nach </t>
  </si>
  <si>
    <t>8.2  Laborarbeiten Film</t>
  </si>
  <si>
    <t>Projekt stark variieren; nachfolgend ist ein Dreh auf Film kalkuliert.</t>
  </si>
  <si>
    <t>Entwicklung</t>
  </si>
  <si>
    <t>Vorbereitung für Abtastung</t>
  </si>
  <si>
    <t>Std. à</t>
  </si>
  <si>
    <t>verknüpft mit G18 (Anzahl Drehtage)</t>
  </si>
  <si>
    <t>Arbeitskopie (Kontrolle)</t>
  </si>
  <si>
    <t>Projektion Rushes</t>
  </si>
  <si>
    <t>KeyKode / Datenverwaltung</t>
  </si>
  <si>
    <t>Min. à</t>
  </si>
  <si>
    <t>verknüpft mit H14*G16 (Länge in Minuten * Drehverhältnis)</t>
  </si>
  <si>
    <t>Ultraschallreinigung</t>
  </si>
  <si>
    <t>Rushes auf DV-Cam</t>
  </si>
  <si>
    <t>DV-Cam Kassetten</t>
  </si>
  <si>
    <t>Stk. à</t>
  </si>
  <si>
    <t>Ton digitalisieren</t>
  </si>
  <si>
    <t>Tonaufspielung mit ARRI-Code</t>
  </si>
  <si>
    <t>Mirror CD für Tonschnitt</t>
  </si>
  <si>
    <t>Negativschnitt, EDL/Video</t>
  </si>
  <si>
    <t>Trickarbeiten/Blenden</t>
  </si>
  <si>
    <t>Aufnahme Titel (Vor- u. Nachspann)</t>
  </si>
  <si>
    <t>Achtung: die Titel können auch elekronisch hergestellt werden</t>
  </si>
  <si>
    <t>Lichttonnegativ, Dolby Digital</t>
  </si>
  <si>
    <t>verknüpft mit G15 plus 100 Meter Start</t>
  </si>
  <si>
    <t>Interpositiv</t>
  </si>
  <si>
    <t>Internegativ</t>
  </si>
  <si>
    <t>Transfer Video -  Film</t>
  </si>
  <si>
    <t>Kurzbildmontage</t>
  </si>
  <si>
    <t>Kopien Kurzbild</t>
  </si>
  <si>
    <t>Bild- und Tonnegative starten</t>
  </si>
  <si>
    <t>Null-Kopie, Farbe</t>
  </si>
  <si>
    <t>Korrektur-Kopie</t>
  </si>
  <si>
    <t>1. Kopie</t>
  </si>
  <si>
    <t>Low-Contrast-Kopie</t>
  </si>
  <si>
    <t>Filmabtastung Sendekopie</t>
  </si>
  <si>
    <t>Porto/Kurier Labor</t>
  </si>
  <si>
    <t xml:space="preserve">Achtung: die anfallenden Videoarbeiten können je nach </t>
  </si>
  <si>
    <t>8.3  Arbeiten Video</t>
  </si>
  <si>
    <t>Projekt stark variieren; nachfolgend ist ein Dreh auf Video kalkuliert.</t>
  </si>
  <si>
    <t>Safety-Kopien auf DV-Cam, inkl. Ton</t>
  </si>
  <si>
    <t xml:space="preserve">Min. à </t>
  </si>
  <si>
    <t>Online Editing</t>
  </si>
  <si>
    <t>Color Corr., Retouchen, Titelintegr.</t>
  </si>
  <si>
    <t>Titel Vor- und Nachspann</t>
  </si>
  <si>
    <t>Filmlook, FX, Green-Box</t>
  </si>
  <si>
    <t>Editing und Final Mastering</t>
  </si>
  <si>
    <t>Tonaufspielung auf Sendeband</t>
  </si>
  <si>
    <t>Ausspielung</t>
  </si>
  <si>
    <t>Sendebänder</t>
  </si>
  <si>
    <t>VHS-Kopien</t>
  </si>
  <si>
    <t>DVD-Kopien</t>
  </si>
  <si>
    <t>8.4  Vorspann und Trailer</t>
  </si>
  <si>
    <t>Konzeption Vorspann</t>
  </si>
  <si>
    <t>Konzeption Trailer</t>
  </si>
  <si>
    <t>Herstellungskosten Trailer</t>
  </si>
  <si>
    <t>8.5  Arbeiten Foto</t>
  </si>
  <si>
    <t>Filme</t>
  </si>
  <si>
    <t>Labor, Entwicklung / Blattkopien</t>
  </si>
  <si>
    <t>Vorlage Aushangbilder</t>
  </si>
  <si>
    <t>Vorlage Pressefotos</t>
  </si>
  <si>
    <t>8.6  Archivierung Cinémathèque</t>
  </si>
  <si>
    <t>Herstellung eine Kopie</t>
  </si>
  <si>
    <t>TOTAL ROHMATERIAL / LABOR  / VIDEO</t>
  </si>
  <si>
    <t>VERSICHERUNGEN / DIVERSE KOSTEN</t>
  </si>
  <si>
    <t>9.1  Versicherungen</t>
  </si>
  <si>
    <t>Ausfall- und Negativ-Versicherung</t>
  </si>
  <si>
    <t>Prämiensatz: Offerte Versicherung anfragen</t>
  </si>
  <si>
    <t>Eidg. Stempelabgabe auf Prämie</t>
  </si>
  <si>
    <t>Gesamttotal der Herstellungskosten einsetzen</t>
  </si>
  <si>
    <t>Requisitenversicherung</t>
  </si>
  <si>
    <t>rechnet automatisch</t>
  </si>
  <si>
    <t>Haftpflichtversicherung</t>
  </si>
  <si>
    <t>auf Lohnsumme</t>
  </si>
  <si>
    <t>%-Anteil richtet sich nach dem effektiven Versicherungsabschluss</t>
  </si>
  <si>
    <t>Vollkasko</t>
  </si>
  <si>
    <t>Geräteversicherung</t>
  </si>
  <si>
    <t>Brandversicherung</t>
  </si>
  <si>
    <t>9.2  Werbekosten</t>
  </si>
  <si>
    <t>Vorführungen für Weltvertrieb,  Presse</t>
  </si>
  <si>
    <t>Grafik, Plakate, Inserate und Aushang (inkl. Lithos, exkl. Druck)</t>
  </si>
  <si>
    <t>Presseunterlagen (ohne Druck)</t>
  </si>
  <si>
    <t>Übersetzungen Pressematerial</t>
  </si>
  <si>
    <t xml:space="preserve">Website-Auftritt </t>
  </si>
  <si>
    <t>Vorpremiere</t>
  </si>
  <si>
    <t>9.3  Rechtsberatung / Verbandsabgaben</t>
  </si>
  <si>
    <t xml:space="preserve">0.5 % bei Kinofilmen und 0.25 % bei Fernsehfilmen auf </t>
  </si>
  <si>
    <t>Anwaltskosten</t>
  </si>
  <si>
    <t>Finanzierungsbeiträgen vom Fernsehen und von staatlichen</t>
  </si>
  <si>
    <t>Verbandsabgaben</t>
  </si>
  <si>
    <t>Summe TV-, BAK- und kantonale Beiträge eingeben</t>
  </si>
  <si>
    <t>9.4  Finanzierungskosten</t>
  </si>
  <si>
    <t>Bankzinsen</t>
  </si>
  <si>
    <t>Bankspesen</t>
  </si>
  <si>
    <t>Kursverluste</t>
  </si>
  <si>
    <t>Achtung: die Mehrwertsteuer ist für die Positionen mit *</t>
  </si>
  <si>
    <t>9.5  Mehrwertsteuer, nach Vorsteuerabzug</t>
  </si>
  <si>
    <t>kalkuliert. Je nach Projekt und Lieferanten kann es auch</t>
  </si>
  <si>
    <t>Mehrwertsteuer Schweiz</t>
  </si>
  <si>
    <t>im Budgetposten "Drehbuch und Rechte" Mehrwertsteuer-</t>
  </si>
  <si>
    <t>Mehrwertsteuer Hotels CH</t>
  </si>
  <si>
    <t>pflichtige Positionen geben.</t>
  </si>
  <si>
    <t>Vorsteuerabzug</t>
  </si>
  <si>
    <t xml:space="preserve">Die Prozente für den Vorsteuerabzug müssen von jeder </t>
  </si>
  <si>
    <t xml:space="preserve">Firma für jedes Kalenderjahr individuell berechnet werden. </t>
  </si>
  <si>
    <t xml:space="preserve"> TOTAL VERSICHERUNGEN / DIVERSE KOSTEN </t>
  </si>
  <si>
    <t>G E S A M T B U D G E T</t>
  </si>
  <si>
    <t>Recherchen</t>
  </si>
  <si>
    <t>Autorenrechte</t>
  </si>
  <si>
    <t>Musikrechte</t>
  </si>
  <si>
    <t>Verschiedene Rechte</t>
  </si>
  <si>
    <t>Vorbereitung</t>
  </si>
  <si>
    <t>LÖHNE EQUIPE</t>
  </si>
  <si>
    <t>Administrative &amp; technische Equipe</t>
  </si>
  <si>
    <t>Ausstattung, Kostüme &amp; Maske</t>
  </si>
  <si>
    <t>Montage &amp; Mischung</t>
  </si>
  <si>
    <t>Hauptrollen</t>
  </si>
  <si>
    <t>Nebenrollen</t>
  </si>
  <si>
    <t>Agenturen</t>
  </si>
  <si>
    <t>SOZIALABGABEN</t>
  </si>
  <si>
    <t>Sozialabgaben Schweiz</t>
  </si>
  <si>
    <t>Sozialabgaben Ausland</t>
  </si>
  <si>
    <t>AUSSTATTUNG</t>
  </si>
  <si>
    <t>Miete Drehorte</t>
  </si>
  <si>
    <t>Dekorbau</t>
  </si>
  <si>
    <t>Möbel &amp; Requisiten</t>
  </si>
  <si>
    <t>Fahrzeuge im Bild</t>
  </si>
  <si>
    <t>Spezialeffekte &amp; Tiere</t>
  </si>
  <si>
    <t>Reisen</t>
  </si>
  <si>
    <t>Fahrzeugmieten / Benzin</t>
  </si>
  <si>
    <t>Transporte / Zollkosten</t>
  </si>
  <si>
    <t>Bürokosten</t>
  </si>
  <si>
    <t>Aufnahmeleitung / Diverses</t>
  </si>
  <si>
    <t>Kamera-Equipment</t>
  </si>
  <si>
    <t>Ton-Equipment</t>
  </si>
  <si>
    <t>Licht-Equipment</t>
  </si>
  <si>
    <t>Equipment Kamera-Bühne</t>
  </si>
  <si>
    <t>Tonstudio</t>
  </si>
  <si>
    <t>2. Sprachversion</t>
  </si>
  <si>
    <t>Rohmaterial</t>
  </si>
  <si>
    <t>Laborarbeiten Film</t>
  </si>
  <si>
    <t>Arbeiten Video</t>
  </si>
  <si>
    <t>Vorspann und Trailer</t>
  </si>
  <si>
    <t>Arbeiten Foto</t>
  </si>
  <si>
    <t>Archivierung Cinémathèque</t>
  </si>
  <si>
    <t>Versicherungen</t>
  </si>
  <si>
    <t>Werbekosten</t>
  </si>
  <si>
    <t>Rechtsberatung / Verbandsabgaben</t>
  </si>
  <si>
    <t>Mehrwertsteuer netto, nach Vorsteuerabzug</t>
  </si>
  <si>
    <t>ZWISCHENTOTAL</t>
  </si>
  <si>
    <t xml:space="preserve">Handlungsunkosten </t>
  </si>
  <si>
    <t xml:space="preserve">Unvorhergesehenes </t>
  </si>
  <si>
    <t>TOTAL HERSTELLUNGSKOSTEN</t>
  </si>
  <si>
    <t>Ort, Datum</t>
  </si>
  <si>
    <t>Diese erste Seite dient gleichzeitig als Budget für das Gesuchsformular</t>
  </si>
  <si>
    <t>Sämtliche Seiten "Detailliertes Budget" und "Gesamtbudget" ins Dossier einfügen</t>
  </si>
  <si>
    <t>den anderen zeitabhängigen Positionen.</t>
  </si>
  <si>
    <t>Originalversion Sprache</t>
  </si>
  <si>
    <t>Überzeit/Nachtzuschlag</t>
  </si>
  <si>
    <t>VERPFLEGUNG / UNTERKUNFT / REISEN / TRANSPORT / BÜROKOSTEN</t>
  </si>
  <si>
    <t>Bildrechte / Kunstwerke</t>
  </si>
  <si>
    <t>1.6  Übersetzungen und Herstellung Drehbuch</t>
  </si>
  <si>
    <t>Übersetzungen</t>
  </si>
  <si>
    <t>Casting (Raum, Honorar, Verbrauchsmaterial und Spesen)</t>
  </si>
  <si>
    <r>
      <t>DV</t>
    </r>
    <r>
      <rPr>
        <sz val="10"/>
        <rFont val="Arial"/>
        <family val="2"/>
      </rPr>
      <t xml:space="preserve"> = Anzahl Verpflegungstage Vorbereitung und Abschluss</t>
    </r>
  </si>
  <si>
    <r>
      <t>D</t>
    </r>
    <r>
      <rPr>
        <sz val="10"/>
        <rFont val="Arial"/>
        <family val="2"/>
      </rPr>
      <t xml:space="preserve"> = Anzahl kalkulierte Verpflegungstage während Dreh</t>
    </r>
  </si>
  <si>
    <t>Verpflegungstage während Dreh</t>
  </si>
  <si>
    <t>1. Kamera-Assistenz</t>
  </si>
  <si>
    <t>2. Kamera-Assistenz</t>
  </si>
  <si>
    <t>2.35  Licht / Bühne</t>
  </si>
  <si>
    <t>6.1  Verpflegung</t>
  </si>
  <si>
    <t>6.2  Unterkunft</t>
  </si>
  <si>
    <t>Luftfracht (Übergewicht)</t>
  </si>
  <si>
    <t>Entschädigungen Trinkgelder</t>
  </si>
  <si>
    <t>Miete Garderobe (inkl. Waschmaschine)</t>
  </si>
  <si>
    <t xml:space="preserve"> TOTAL VERPFLEGUNG / UNTERKUNFT / REISEN / TRANSPORT / BÜROKOSTEN </t>
  </si>
  <si>
    <t>Funkmikrophone</t>
  </si>
  <si>
    <t>Funkgeräte (inkl. Konzession)</t>
  </si>
  <si>
    <t>Miete Montageraum</t>
  </si>
  <si>
    <t>Tonschnitt (inkl. Vorb. IT)</t>
  </si>
  <si>
    <t>Verbrauchsmaterial, Back-Ups</t>
  </si>
  <si>
    <t>Übersetzung</t>
  </si>
  <si>
    <t>EDL-Bearb./ Trennen und Sortieren</t>
  </si>
  <si>
    <t>Filmtitel:</t>
  </si>
  <si>
    <t>Produktion:</t>
  </si>
  <si>
    <t>Regie:</t>
  </si>
  <si>
    <t>Übersetzungen und Herstellung Drehbuch</t>
  </si>
  <si>
    <t>Kleine Rollen, Statisten</t>
  </si>
  <si>
    <t>VERPFLEGUNG, UNTERKUNFT, REISEN, TRANSPORT</t>
  </si>
  <si>
    <t>Verpflegung</t>
  </si>
  <si>
    <t>Unterkunft</t>
  </si>
  <si>
    <t>Unterschrift</t>
  </si>
  <si>
    <t>Audiodeskription</t>
  </si>
  <si>
    <t>Mischung TV</t>
  </si>
  <si>
    <t>Ausgaben in der Schweiz</t>
  </si>
  <si>
    <t>Ausgaben FiSS 40%</t>
  </si>
  <si>
    <t>Ausgaben FiSS 20%</t>
  </si>
  <si>
    <t>Untertitelung für Hörbehinderte</t>
  </si>
  <si>
    <t>Film Marketing Coaching (focal.ch/FMC/d/)</t>
  </si>
  <si>
    <t>FiSS</t>
  </si>
  <si>
    <t>Garantiert</t>
  </si>
  <si>
    <t>ISAN</t>
  </si>
  <si>
    <t>Rückerstattung Betreuung/Pflege</t>
  </si>
  <si>
    <t>Betreuung/Pflege</t>
  </si>
  <si>
    <t>Nachhaltigkeitsmanagement</t>
  </si>
  <si>
    <t>COVID-Material</t>
  </si>
  <si>
    <t>COVID-Test</t>
  </si>
  <si>
    <t>(AHV: 5.3, ALV: 1.1)</t>
  </si>
  <si>
    <t>Ausgaben ausl. Produktion</t>
  </si>
  <si>
    <t>Ausgaben Schweizer Produktion</t>
  </si>
  <si>
    <t>Ausgaben ausländ. Produktion</t>
  </si>
  <si>
    <t>2.1 Produzent / Produzentin</t>
  </si>
  <si>
    <t>GAGEN DARSTELLENDE</t>
  </si>
  <si>
    <t>SOZIALABGABEN EQUIPE UND DARSTELLENDE</t>
  </si>
  <si>
    <t>TOTAL GAGEN DARSTELLENDE</t>
  </si>
  <si>
    <t>Produktions-Assistenz</t>
  </si>
  <si>
    <t>Ausstattungsleitung</t>
  </si>
  <si>
    <t>2.41  Szenenbild</t>
  </si>
  <si>
    <t>Schauspielende vor und nach Dreh</t>
  </si>
  <si>
    <t>(ohne Statisten / Statistinnen)</t>
  </si>
  <si>
    <t>Hotel Schauspielende Schweiz</t>
  </si>
  <si>
    <t>Hotel Schauspielende Ausland</t>
  </si>
  <si>
    <t>Schauspielende</t>
  </si>
  <si>
    <t>Autorin / Autor</t>
  </si>
  <si>
    <t>Koautorin / Koautor</t>
  </si>
  <si>
    <t>Rechte Autorin / Autor</t>
  </si>
  <si>
    <t>Rechte Koautorin / Koautor</t>
  </si>
  <si>
    <t>Regiesseurin / Regisseur</t>
  </si>
  <si>
    <t>Koproduzentin / Koproduzent</t>
  </si>
  <si>
    <t>Regisseurin / Regisseur</t>
  </si>
  <si>
    <t>Praktikant/-in</t>
  </si>
  <si>
    <t>Fahrer/-in 1</t>
  </si>
  <si>
    <t>Fahrer/-in 2</t>
  </si>
  <si>
    <t>Schwenker/-in</t>
  </si>
  <si>
    <t>Kamerafrau / Kameramann</t>
  </si>
  <si>
    <t>Chefmaschinist/-in</t>
  </si>
  <si>
    <t>Maschinist/-in 1</t>
  </si>
  <si>
    <t>Maschinist/-in 2</t>
  </si>
  <si>
    <t>Tonmeister/-in</t>
  </si>
  <si>
    <t>Filmarchitekt/-in</t>
  </si>
  <si>
    <t>Schreiner/-in</t>
  </si>
  <si>
    <t>Maler/-in</t>
  </si>
  <si>
    <t>Coiffeuse / Coiffeur</t>
  </si>
  <si>
    <t>Coiffeusenhilfe / Coiffeurhilfe</t>
  </si>
  <si>
    <t>Chef-Editor/-in</t>
  </si>
  <si>
    <t>Geräuschemacher/-in</t>
  </si>
  <si>
    <t>Mischer/-in</t>
  </si>
  <si>
    <t>Tierbetreuer/-in</t>
  </si>
  <si>
    <t>Sprecher/-in</t>
  </si>
  <si>
    <t>Musiker/-in</t>
  </si>
  <si>
    <t>Techniker/-innen</t>
  </si>
  <si>
    <t>Statistinnen / Statisten</t>
  </si>
  <si>
    <t>Fahrer/-in</t>
  </si>
  <si>
    <t>Kurier/-in und Taxi</t>
  </si>
  <si>
    <t>Presseattaché/-e</t>
  </si>
  <si>
    <t>ö</t>
  </si>
  <si>
    <t>Produzentin / Produzent</t>
  </si>
  <si>
    <t>Verantwortliche/-r Produzentin / Produzent</t>
  </si>
  <si>
    <t>COVID-Delegierte/-r</t>
  </si>
  <si>
    <t>Oberbeleuchter/-in</t>
  </si>
  <si>
    <t>Beleuchter/-in 1</t>
  </si>
  <si>
    <t>Beleuchter/-in 2</t>
  </si>
  <si>
    <t>Ton-Editor/-in</t>
  </si>
  <si>
    <t>Geräusche-Assistenz</t>
  </si>
  <si>
    <t>Darstellende</t>
  </si>
  <si>
    <t>Miete Originaldekor</t>
  </si>
  <si>
    <t>Nebenkosten Originaldekor</t>
  </si>
  <si>
    <t>Script Supervisor</t>
  </si>
  <si>
    <t>Groupwoman / Groupman</t>
  </si>
  <si>
    <t>Perchwoman / Perchman</t>
  </si>
  <si>
    <t xml:space="preserve">und kantonalen Fördermitteln. Prozentuale Verbandsabgaben sind anrechenbar, </t>
  </si>
  <si>
    <t>sofern sie geschuldet sind (bspw. der Verbände SFP, GARP, IG).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</si>
</sst>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"/>
    <numFmt numFmtId="165" formatCode="0.0%"/>
    <numFmt numFmtId="166" formatCode="0.0"/>
    <numFmt numFmtId="167" formatCode="0."/>
    <numFmt numFmtId="168" formatCode="#,##0.0"/>
    <numFmt numFmtId="169" formatCode="#,##0.000"/>
  </numFmts>
  <fonts count="43">
    <font>
      <sz val="10"/>
      <name val="Geneva"/>
    </font>
    <font>
      <sz val="10"/>
      <name val="Geneva"/>
    </font>
    <font>
      <sz val="8"/>
      <name val="Verdana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0"/>
      <name val="Arial"/>
      <family val="2"/>
    </font>
    <font>
      <sz val="10"/>
      <color indexed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color indexed="14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i/>
      <u/>
      <sz val="11"/>
      <name val="Arial"/>
      <family val="2"/>
    </font>
    <font>
      <sz val="11"/>
      <color indexed="10"/>
      <name val="Arial"/>
      <family val="2"/>
    </font>
    <font>
      <b/>
      <i/>
      <sz val="9"/>
      <name val="Arial"/>
      <family val="2"/>
    </font>
    <font>
      <b/>
      <i/>
      <sz val="10"/>
      <color indexed="14"/>
      <name val="Arial"/>
      <family val="2"/>
    </font>
    <font>
      <i/>
      <sz val="10"/>
      <color indexed="14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b/>
      <sz val="9"/>
      <color indexed="15"/>
      <name val="Arial"/>
      <family val="2"/>
    </font>
    <font>
      <b/>
      <sz val="10"/>
      <color indexed="15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9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46"/>
      <name val="Arial"/>
      <family val="2"/>
    </font>
    <font>
      <sz val="9"/>
      <color indexed="10"/>
      <name val="Arial"/>
      <family val="2"/>
    </font>
    <font>
      <sz val="10"/>
      <color indexed="15"/>
      <name val="Arial"/>
      <family val="2"/>
    </font>
    <font>
      <b/>
      <sz val="12"/>
      <color indexed="10"/>
      <name val="Arial"/>
      <family val="2"/>
    </font>
    <font>
      <i/>
      <sz val="9"/>
      <name val="Arial"/>
      <family val="2"/>
    </font>
    <font>
      <sz val="9"/>
      <color indexed="15"/>
      <name val="Arial"/>
      <family val="2"/>
    </font>
    <font>
      <b/>
      <i/>
      <sz val="8"/>
      <name val="Arial"/>
      <family val="2"/>
    </font>
    <font>
      <sz val="10"/>
      <color indexed="59"/>
      <name val="Arial"/>
      <family val="2"/>
    </font>
    <font>
      <b/>
      <sz val="10"/>
      <color indexed="46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9.5"/>
      <name val="Arial"/>
      <family val="2"/>
    </font>
    <font>
      <u/>
      <sz val="10"/>
      <color theme="10"/>
      <name val="Geneva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9FCC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" fontId="1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68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" fontId="3" fillId="0" borderId="0" xfId="0" applyNumberFormat="1" applyFont="1" applyAlignment="1">
      <alignment horizontal="center"/>
    </xf>
    <xf numFmtId="1" fontId="5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Fill="1" applyAlignment="1">
      <alignment horizontal="center"/>
    </xf>
    <xf numFmtId="4" fontId="8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center"/>
    </xf>
    <xf numFmtId="4" fontId="9" fillId="0" borderId="0" xfId="0" applyNumberFormat="1" applyFont="1"/>
    <xf numFmtId="167" fontId="10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1" fontId="4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9" fillId="0" borderId="3" xfId="0" applyFont="1" applyBorder="1"/>
    <xf numFmtId="3" fontId="4" fillId="0" borderId="3" xfId="0" applyNumberFormat="1" applyFont="1" applyBorder="1" applyAlignment="1">
      <alignment horizontal="left"/>
    </xf>
    <xf numFmtId="164" fontId="11" fillId="0" borderId="3" xfId="0" applyNumberFormat="1" applyFont="1" applyBorder="1" applyAlignment="1">
      <alignment horizontal="left"/>
    </xf>
    <xf numFmtId="4" fontId="4" fillId="0" borderId="3" xfId="0" applyNumberFormat="1" applyFont="1" applyBorder="1" applyAlignment="1">
      <alignment horizontal="left"/>
    </xf>
    <xf numFmtId="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4" fontId="8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0" fontId="9" fillId="0" borderId="0" xfId="0" applyFont="1"/>
    <xf numFmtId="166" fontId="4" fillId="0" borderId="0" xfId="0" applyNumberFormat="1" applyFont="1" applyAlignment="1">
      <alignment horizontal="center"/>
    </xf>
    <xf numFmtId="166" fontId="5" fillId="0" borderId="0" xfId="0" applyNumberFormat="1" applyFont="1"/>
    <xf numFmtId="3" fontId="6" fillId="0" borderId="0" xfId="0" applyNumberFormat="1" applyFont="1"/>
    <xf numFmtId="4" fontId="4" fillId="0" borderId="0" xfId="0" applyNumberFormat="1" applyFont="1"/>
    <xf numFmtId="4" fontId="8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right"/>
    </xf>
    <xf numFmtId="4" fontId="7" fillId="2" borderId="0" xfId="0" applyNumberFormat="1" applyFont="1" applyFill="1" applyAlignment="1">
      <alignment horizontal="right"/>
    </xf>
    <xf numFmtId="0" fontId="7" fillId="2" borderId="0" xfId="0" applyFont="1" applyFill="1"/>
    <xf numFmtId="4" fontId="8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4" fontId="7" fillId="3" borderId="0" xfId="0" applyNumberFormat="1" applyFont="1" applyFill="1" applyAlignment="1">
      <alignment horizontal="right"/>
    </xf>
    <xf numFmtId="0" fontId="7" fillId="3" borderId="0" xfId="0" applyFont="1" applyFill="1"/>
    <xf numFmtId="4" fontId="8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right"/>
    </xf>
    <xf numFmtId="4" fontId="7" fillId="0" borderId="0" xfId="0" applyNumberFormat="1" applyFont="1" applyFill="1" applyAlignment="1">
      <alignment horizontal="right"/>
    </xf>
    <xf numFmtId="166" fontId="6" fillId="0" borderId="0" xfId="0" applyNumberFormat="1" applyFont="1"/>
    <xf numFmtId="1" fontId="3" fillId="0" borderId="0" xfId="0" applyNumberFormat="1" applyFont="1"/>
    <xf numFmtId="0" fontId="7" fillId="0" borderId="0" xfId="0" applyFont="1" applyFill="1" applyAlignment="1">
      <alignment horizontal="center"/>
    </xf>
    <xf numFmtId="3" fontId="7" fillId="0" borderId="0" xfId="0" applyNumberFormat="1" applyFont="1" applyAlignment="1">
      <alignment horizontal="right"/>
    </xf>
    <xf numFmtId="0" fontId="7" fillId="0" borderId="0" xfId="0" applyFont="1" applyBorder="1"/>
    <xf numFmtId="4" fontId="7" fillId="0" borderId="0" xfId="0" applyNumberFormat="1" applyFont="1" applyBorder="1"/>
    <xf numFmtId="3" fontId="7" fillId="0" borderId="0" xfId="0" applyNumberFormat="1" applyFont="1" applyAlignment="1">
      <alignment horizontal="center"/>
    </xf>
    <xf numFmtId="3" fontId="7" fillId="0" borderId="0" xfId="0" applyNumberFormat="1" applyFont="1"/>
    <xf numFmtId="4" fontId="12" fillId="0" borderId="0" xfId="0" applyNumberFormat="1" applyFont="1" applyAlignment="1">
      <alignment horizontal="center"/>
    </xf>
    <xf numFmtId="4" fontId="13" fillId="0" borderId="0" xfId="0" applyNumberFormat="1" applyFont="1" applyBorder="1"/>
    <xf numFmtId="4" fontId="9" fillId="0" borderId="0" xfId="0" applyNumberFormat="1" applyFont="1" applyBorder="1"/>
    <xf numFmtId="4" fontId="9" fillId="0" borderId="0" xfId="0" applyNumberFormat="1" applyFont="1" applyAlignment="1">
      <alignment horizontal="center"/>
    </xf>
    <xf numFmtId="166" fontId="14" fillId="0" borderId="0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right"/>
    </xf>
    <xf numFmtId="0" fontId="3" fillId="0" borderId="5" xfId="0" applyFont="1" applyBorder="1" applyAlignment="1">
      <alignment horizontal="center"/>
    </xf>
    <xf numFmtId="0" fontId="5" fillId="0" borderId="5" xfId="0" applyFont="1" applyBorder="1"/>
    <xf numFmtId="1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 applyAlignment="1">
      <alignment horizontal="left"/>
    </xf>
    <xf numFmtId="0" fontId="5" fillId="0" borderId="5" xfId="0" applyFont="1" applyBorder="1" applyAlignment="1">
      <alignment horizontal="right"/>
    </xf>
    <xf numFmtId="4" fontId="5" fillId="0" borderId="5" xfId="0" applyNumberFormat="1" applyFont="1" applyBorder="1" applyAlignment="1">
      <alignment horizontal="center"/>
    </xf>
    <xf numFmtId="166" fontId="5" fillId="0" borderId="5" xfId="0" applyNumberFormat="1" applyFont="1" applyBorder="1"/>
    <xf numFmtId="166" fontId="5" fillId="0" borderId="5" xfId="0" applyNumberFormat="1" applyFont="1" applyBorder="1" applyAlignment="1">
      <alignment horizontal="center"/>
    </xf>
    <xf numFmtId="0" fontId="12" fillId="0" borderId="5" xfId="0" applyFont="1" applyBorder="1"/>
    <xf numFmtId="3" fontId="14" fillId="0" borderId="0" xfId="0" applyNumberFormat="1" applyFont="1" applyBorder="1" applyAlignment="1">
      <alignment horizontal="center"/>
    </xf>
    <xf numFmtId="4" fontId="14" fillId="0" borderId="0" xfId="0" applyNumberFormat="1" applyFont="1"/>
    <xf numFmtId="3" fontId="14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4" fillId="0" borderId="3" xfId="0" applyFont="1" applyBorder="1"/>
    <xf numFmtId="166" fontId="4" fillId="0" borderId="3" xfId="0" applyNumberFormat="1" applyFont="1" applyBorder="1"/>
    <xf numFmtId="3" fontId="15" fillId="0" borderId="3" xfId="0" applyNumberFormat="1" applyFont="1" applyBorder="1"/>
    <xf numFmtId="3" fontId="12" fillId="0" borderId="6" xfId="0" applyNumberFormat="1" applyFont="1" applyBorder="1"/>
    <xf numFmtId="3" fontId="6" fillId="0" borderId="0" xfId="0" applyNumberFormat="1" applyFont="1" applyBorder="1"/>
    <xf numFmtId="3" fontId="4" fillId="0" borderId="7" xfId="0" applyNumberFormat="1" applyFont="1" applyBorder="1"/>
    <xf numFmtId="1" fontId="4" fillId="0" borderId="0" xfId="0" applyNumberFormat="1" applyFont="1"/>
    <xf numFmtId="3" fontId="4" fillId="0" borderId="0" xfId="0" applyNumberFormat="1" applyFont="1"/>
    <xf numFmtId="3" fontId="14" fillId="0" borderId="0" xfId="0" applyNumberFormat="1" applyFont="1"/>
    <xf numFmtId="0" fontId="10" fillId="0" borderId="0" xfId="0" applyFont="1" applyAlignment="1">
      <alignment horizontal="center"/>
    </xf>
    <xf numFmtId="166" fontId="4" fillId="0" borderId="0" xfId="0" applyNumberFormat="1" applyFont="1" applyAlignment="1">
      <alignment horizontal="right"/>
    </xf>
    <xf numFmtId="3" fontId="12" fillId="0" borderId="0" xfId="0" applyNumberFormat="1" applyFont="1"/>
    <xf numFmtId="0" fontId="6" fillId="0" borderId="0" xfId="0" applyFont="1" applyBorder="1"/>
    <xf numFmtId="3" fontId="4" fillId="0" borderId="0" xfId="0" applyNumberFormat="1" applyFont="1" applyBorder="1"/>
    <xf numFmtId="166" fontId="4" fillId="0" borderId="3" xfId="0" applyNumberFormat="1" applyFont="1" applyBorder="1" applyAlignment="1">
      <alignment horizontal="right"/>
    </xf>
    <xf numFmtId="3" fontId="6" fillId="0" borderId="3" xfId="0" applyNumberFormat="1" applyFont="1" applyBorder="1"/>
    <xf numFmtId="0" fontId="7" fillId="0" borderId="3" xfId="0" applyFont="1" applyBorder="1"/>
    <xf numFmtId="169" fontId="7" fillId="0" borderId="0" xfId="0" applyNumberFormat="1" applyFont="1" applyAlignment="1">
      <alignment horizontal="center"/>
    </xf>
    <xf numFmtId="3" fontId="4" fillId="0" borderId="8" xfId="0" applyNumberFormat="1" applyFont="1" applyBorder="1"/>
    <xf numFmtId="3" fontId="4" fillId="0" borderId="5" xfId="0" applyNumberFormat="1" applyFont="1" applyBorder="1"/>
    <xf numFmtId="0" fontId="4" fillId="0" borderId="3" xfId="0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right"/>
    </xf>
    <xf numFmtId="3" fontId="18" fillId="0" borderId="0" xfId="0" applyNumberFormat="1" applyFont="1"/>
    <xf numFmtId="3" fontId="11" fillId="0" borderId="0" xfId="0" applyNumberFormat="1" applyFont="1"/>
    <xf numFmtId="4" fontId="11" fillId="0" borderId="0" xfId="0" applyNumberFormat="1" applyFont="1" applyAlignment="1">
      <alignment horizontal="center"/>
    </xf>
    <xf numFmtId="1" fontId="11" fillId="0" borderId="0" xfId="0" applyNumberFormat="1" applyFont="1"/>
    <xf numFmtId="3" fontId="11" fillId="0" borderId="0" xfId="0" applyNumberFormat="1" applyFont="1" applyFill="1" applyAlignment="1">
      <alignment horizontal="center"/>
    </xf>
    <xf numFmtId="4" fontId="19" fillId="0" borderId="0" xfId="0" applyNumberFormat="1" applyFont="1"/>
    <xf numFmtId="3" fontId="20" fillId="0" borderId="0" xfId="0" applyNumberFormat="1" applyFont="1"/>
    <xf numFmtId="0" fontId="13" fillId="0" borderId="0" xfId="0" applyFont="1"/>
    <xf numFmtId="0" fontId="21" fillId="0" borderId="0" xfId="0" applyFont="1" applyAlignment="1">
      <alignment horizontal="right"/>
    </xf>
    <xf numFmtId="4" fontId="21" fillId="0" borderId="0" xfId="0" applyNumberFormat="1" applyFont="1" applyAlignment="1">
      <alignment horizontal="center"/>
    </xf>
    <xf numFmtId="0" fontId="21" fillId="0" borderId="0" xfId="0" applyFont="1"/>
    <xf numFmtId="166" fontId="10" fillId="0" borderId="3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right"/>
    </xf>
    <xf numFmtId="3" fontId="12" fillId="0" borderId="3" xfId="0" applyNumberFormat="1" applyFont="1" applyBorder="1"/>
    <xf numFmtId="4" fontId="11" fillId="0" borderId="0" xfId="0" applyNumberFormat="1" applyFont="1" applyAlignment="1">
      <alignment horizontal="left"/>
    </xf>
    <xf numFmtId="0" fontId="10" fillId="0" borderId="9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166" fontId="10" fillId="0" borderId="0" xfId="0" applyNumberFormat="1" applyFont="1" applyBorder="1" applyAlignment="1">
      <alignment horizontal="center"/>
    </xf>
    <xf numFmtId="0" fontId="4" fillId="0" borderId="0" xfId="0" applyFont="1" applyBorder="1"/>
    <xf numFmtId="3" fontId="9" fillId="0" borderId="0" xfId="0" applyNumberFormat="1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1" fontId="11" fillId="0" borderId="3" xfId="0" applyNumberFormat="1" applyFont="1" applyBorder="1" applyAlignment="1">
      <alignment horizontal="center"/>
    </xf>
    <xf numFmtId="0" fontId="13" fillId="0" borderId="3" xfId="0" applyFont="1" applyBorder="1"/>
    <xf numFmtId="0" fontId="6" fillId="0" borderId="3" xfId="0" applyFont="1" applyBorder="1"/>
    <xf numFmtId="3" fontId="9" fillId="0" borderId="0" xfId="0" applyNumberFormat="1" applyFont="1" applyAlignment="1">
      <alignment horizontal="center"/>
    </xf>
    <xf numFmtId="3" fontId="11" fillId="0" borderId="0" xfId="0" applyNumberFormat="1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166" fontId="4" fillId="0" borderId="0" xfId="0" applyNumberFormat="1" applyFont="1"/>
    <xf numFmtId="3" fontId="12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5" fillId="0" borderId="11" xfId="0" applyFont="1" applyBorder="1"/>
    <xf numFmtId="1" fontId="4" fillId="0" borderId="11" xfId="0" applyNumberFormat="1" applyFont="1" applyBorder="1" applyAlignment="1">
      <alignment horizontal="center"/>
    </xf>
    <xf numFmtId="166" fontId="4" fillId="0" borderId="11" xfId="0" applyNumberFormat="1" applyFont="1" applyBorder="1" applyAlignment="1">
      <alignment horizontal="center"/>
    </xf>
    <xf numFmtId="3" fontId="6" fillId="0" borderId="11" xfId="0" applyNumberFormat="1" applyFont="1" applyBorder="1"/>
    <xf numFmtId="3" fontId="4" fillId="0" borderId="12" xfId="0" applyNumberFormat="1" applyFont="1" applyBorder="1"/>
    <xf numFmtId="4" fontId="8" fillId="0" borderId="0" xfId="0" applyNumberFormat="1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3" fontId="28" fillId="0" borderId="0" xfId="0" applyNumberFormat="1" applyFont="1"/>
    <xf numFmtId="3" fontId="23" fillId="0" borderId="0" xfId="0" applyNumberFormat="1" applyFont="1" applyAlignment="1">
      <alignment horizontal="center"/>
    </xf>
    <xf numFmtId="3" fontId="29" fillId="0" borderId="0" xfId="0" applyNumberFormat="1" applyFont="1" applyBorder="1" applyAlignment="1">
      <alignment horizontal="right"/>
    </xf>
    <xf numFmtId="0" fontId="23" fillId="0" borderId="0" xfId="0" applyFont="1" applyAlignment="1">
      <alignment horizontal="center"/>
    </xf>
    <xf numFmtId="3" fontId="27" fillId="0" borderId="0" xfId="0" applyNumberFormat="1" applyFont="1"/>
    <xf numFmtId="0" fontId="29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9" fillId="0" borderId="14" xfId="0" applyFont="1" applyBorder="1"/>
    <xf numFmtId="3" fontId="5" fillId="0" borderId="14" xfId="0" applyNumberFormat="1" applyFont="1" applyBorder="1"/>
    <xf numFmtId="4" fontId="13" fillId="0" borderId="15" xfId="0" applyNumberFormat="1" applyFont="1" applyBorder="1"/>
    <xf numFmtId="1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0" borderId="0" xfId="0" applyNumberFormat="1" applyFont="1"/>
    <xf numFmtId="3" fontId="9" fillId="0" borderId="0" xfId="0" applyNumberFormat="1" applyFont="1"/>
    <xf numFmtId="4" fontId="13" fillId="0" borderId="16" xfId="0" applyNumberFormat="1" applyFont="1" applyBorder="1"/>
    <xf numFmtId="1" fontId="10" fillId="0" borderId="0" xfId="0" applyNumberFormat="1" applyFont="1"/>
    <xf numFmtId="3" fontId="9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right"/>
    </xf>
    <xf numFmtId="0" fontId="9" fillId="0" borderId="2" xfId="0" applyFont="1" applyBorder="1"/>
    <xf numFmtId="1" fontId="9" fillId="0" borderId="3" xfId="0" applyNumberFormat="1" applyFont="1" applyBorder="1" applyAlignment="1">
      <alignment horizontal="center"/>
    </xf>
    <xf numFmtId="166" fontId="9" fillId="0" borderId="3" xfId="0" applyNumberFormat="1" applyFont="1" applyBorder="1" applyAlignment="1">
      <alignment horizontal="center"/>
    </xf>
    <xf numFmtId="166" fontId="9" fillId="0" borderId="3" xfId="0" applyNumberFormat="1" applyFont="1" applyBorder="1"/>
    <xf numFmtId="3" fontId="9" fillId="0" borderId="3" xfId="0" applyNumberFormat="1" applyFont="1" applyBorder="1" applyAlignment="1">
      <alignment horizontal="right"/>
    </xf>
    <xf numFmtId="4" fontId="13" fillId="0" borderId="17" xfId="0" applyNumberFormat="1" applyFont="1" applyBorder="1"/>
    <xf numFmtId="4" fontId="9" fillId="0" borderId="1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166" fontId="7" fillId="0" borderId="0" xfId="0" applyNumberFormat="1" applyFont="1"/>
    <xf numFmtId="4" fontId="21" fillId="0" borderId="16" xfId="0" applyNumberFormat="1" applyFont="1" applyBorder="1"/>
    <xf numFmtId="3" fontId="7" fillId="0" borderId="0" xfId="0" applyNumberFormat="1" applyFont="1" applyFill="1" applyAlignment="1">
      <alignment horizontal="center"/>
    </xf>
    <xf numFmtId="4" fontId="8" fillId="3" borderId="0" xfId="0" applyNumberFormat="1" applyFont="1" applyFill="1"/>
    <xf numFmtId="4" fontId="7" fillId="3" borderId="0" xfId="0" applyNumberFormat="1" applyFont="1" applyFill="1"/>
    <xf numFmtId="166" fontId="7" fillId="0" borderId="0" xfId="0" applyNumberFormat="1" applyFont="1" applyAlignment="1">
      <alignment horizontal="center"/>
    </xf>
    <xf numFmtId="4" fontId="7" fillId="0" borderId="0" xfId="0" applyNumberFormat="1" applyFont="1" applyFill="1"/>
    <xf numFmtId="4" fontId="8" fillId="2" borderId="0" xfId="0" applyNumberFormat="1" applyFont="1" applyFill="1"/>
    <xf numFmtId="4" fontId="7" fillId="2" borderId="0" xfId="0" applyNumberFormat="1" applyFont="1" applyFill="1"/>
    <xf numFmtId="1" fontId="7" fillId="0" borderId="0" xfId="0" applyNumberFormat="1" applyFont="1" applyAlignment="1">
      <alignment horizontal="left"/>
    </xf>
    <xf numFmtId="166" fontId="7" fillId="0" borderId="0" xfId="0" applyNumberFormat="1" applyFont="1" applyAlignment="1">
      <alignment horizontal="left"/>
    </xf>
    <xf numFmtId="0" fontId="7" fillId="0" borderId="0" xfId="0" applyFont="1" applyFill="1"/>
    <xf numFmtId="3" fontId="13" fillId="0" borderId="16" xfId="0" applyNumberFormat="1" applyFont="1" applyBorder="1"/>
    <xf numFmtId="1" fontId="7" fillId="0" borderId="3" xfId="0" applyNumberFormat="1" applyFont="1" applyBorder="1" applyAlignment="1">
      <alignment horizontal="center"/>
    </xf>
    <xf numFmtId="166" fontId="7" fillId="0" borderId="3" xfId="0" applyNumberFormat="1" applyFont="1" applyBorder="1" applyAlignment="1">
      <alignment horizontal="center"/>
    </xf>
    <xf numFmtId="166" fontId="7" fillId="0" borderId="3" xfId="0" applyNumberFormat="1" applyFont="1" applyBorder="1"/>
    <xf numFmtId="3" fontId="30" fillId="0" borderId="0" xfId="0" applyNumberFormat="1" applyFont="1"/>
    <xf numFmtId="3" fontId="13" fillId="0" borderId="0" xfId="0" applyNumberFormat="1" applyFont="1"/>
    <xf numFmtId="3" fontId="13" fillId="0" borderId="0" xfId="0" applyNumberFormat="1" applyFont="1" applyFill="1" applyAlignment="1">
      <alignment horizontal="center"/>
    </xf>
    <xf numFmtId="0" fontId="7" fillId="0" borderId="3" xfId="0" applyFont="1" applyBorder="1" applyAlignment="1">
      <alignment horizontal="right"/>
    </xf>
    <xf numFmtId="1" fontId="7" fillId="0" borderId="0" xfId="0" applyNumberFormat="1" applyFont="1" applyBorder="1" applyAlignment="1">
      <alignment horizontal="center"/>
    </xf>
    <xf numFmtId="166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166" fontId="7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2" fontId="7" fillId="3" borderId="0" xfId="0" applyNumberFormat="1" applyFont="1" applyFill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4" fontId="8" fillId="0" borderId="0" xfId="0" applyNumberFormat="1" applyFont="1" applyFill="1"/>
    <xf numFmtId="3" fontId="7" fillId="0" borderId="0" xfId="0" applyNumberFormat="1" applyFont="1" applyFill="1"/>
    <xf numFmtId="1" fontId="7" fillId="3" borderId="0" xfId="0" applyNumberFormat="1" applyFont="1" applyFill="1"/>
    <xf numFmtId="4" fontId="8" fillId="4" borderId="0" xfId="0" applyNumberFormat="1" applyFont="1" applyFill="1"/>
    <xf numFmtId="0" fontId="7" fillId="4" borderId="0" xfId="0" applyFont="1" applyFill="1"/>
    <xf numFmtId="4" fontId="7" fillId="4" borderId="0" xfId="0" applyNumberFormat="1" applyFont="1" applyFill="1"/>
    <xf numFmtId="1" fontId="3" fillId="0" borderId="1" xfId="0" applyNumberFormat="1" applyFont="1" applyBorder="1" applyAlignment="1">
      <alignment horizontal="center"/>
    </xf>
    <xf numFmtId="1" fontId="10" fillId="0" borderId="0" xfId="0" applyNumberFormat="1" applyFont="1" applyBorder="1" applyAlignment="1">
      <alignment horizontal="center"/>
    </xf>
    <xf numFmtId="3" fontId="9" fillId="0" borderId="0" xfId="0" applyNumberFormat="1" applyFont="1" applyAlignment="1">
      <alignment horizontal="left"/>
    </xf>
    <xf numFmtId="0" fontId="7" fillId="5" borderId="0" xfId="0" applyFont="1" applyFill="1"/>
    <xf numFmtId="4" fontId="7" fillId="5" borderId="0" xfId="0" applyNumberFormat="1" applyFont="1" applyFill="1"/>
    <xf numFmtId="0" fontId="9" fillId="0" borderId="0" xfId="0" applyFont="1" applyAlignment="1">
      <alignment horizontal="center"/>
    </xf>
    <xf numFmtId="3" fontId="13" fillId="0" borderId="16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" fontId="17" fillId="0" borderId="17" xfId="0" applyNumberFormat="1" applyFont="1" applyBorder="1"/>
    <xf numFmtId="3" fontId="10" fillId="0" borderId="0" xfId="0" applyNumberFormat="1" applyFont="1" applyFill="1" applyAlignment="1">
      <alignment horizontal="center"/>
    </xf>
    <xf numFmtId="4" fontId="8" fillId="6" borderId="0" xfId="0" applyNumberFormat="1" applyFont="1" applyFill="1"/>
    <xf numFmtId="0" fontId="7" fillId="6" borderId="0" xfId="0" applyFont="1" applyFill="1"/>
    <xf numFmtId="4" fontId="7" fillId="6" borderId="0" xfId="0" applyNumberFormat="1" applyFont="1" applyFill="1"/>
    <xf numFmtId="1" fontId="10" fillId="4" borderId="1" xfId="0" applyNumberFormat="1" applyFont="1" applyFill="1" applyBorder="1" applyAlignment="1">
      <alignment horizontal="center"/>
    </xf>
    <xf numFmtId="1" fontId="10" fillId="5" borderId="0" xfId="0" applyNumberFormat="1" applyFont="1" applyFill="1" applyBorder="1" applyAlignment="1">
      <alignment horizontal="center"/>
    </xf>
    <xf numFmtId="1" fontId="10" fillId="3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1" fontId="10" fillId="6" borderId="0" xfId="0" applyNumberFormat="1" applyFont="1" applyFill="1" applyAlignment="1">
      <alignment horizontal="center"/>
    </xf>
    <xf numFmtId="1" fontId="10" fillId="7" borderId="0" xfId="0" applyNumberFormat="1" applyFont="1" applyFill="1" applyAlignment="1">
      <alignment horizontal="center"/>
    </xf>
    <xf numFmtId="3" fontId="10" fillId="8" borderId="0" xfId="0" applyNumberFormat="1" applyFont="1" applyFill="1" applyAlignment="1">
      <alignment horizontal="center"/>
    </xf>
    <xf numFmtId="3" fontId="10" fillId="4" borderId="0" xfId="0" applyNumberFormat="1" applyFont="1" applyFill="1" applyAlignment="1">
      <alignment horizontal="center"/>
    </xf>
    <xf numFmtId="4" fontId="8" fillId="7" borderId="0" xfId="0" applyNumberFormat="1" applyFont="1" applyFill="1"/>
    <xf numFmtId="0" fontId="7" fillId="7" borderId="0" xfId="0" applyFont="1" applyFill="1"/>
    <xf numFmtId="4" fontId="7" fillId="7" borderId="0" xfId="0" applyNumberFormat="1" applyFont="1" applyFill="1"/>
    <xf numFmtId="1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4" fontId="3" fillId="0" borderId="0" xfId="0" applyNumberFormat="1" applyFont="1" applyAlignment="1">
      <alignment horizontal="right"/>
    </xf>
    <xf numFmtId="4" fontId="10" fillId="0" borderId="0" xfId="0" applyNumberFormat="1" applyFont="1" applyFill="1" applyAlignment="1">
      <alignment horizontal="right"/>
    </xf>
    <xf numFmtId="4" fontId="9" fillId="3" borderId="0" xfId="0" applyNumberFormat="1" applyFont="1" applyFill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0" borderId="0" xfId="0" applyNumberFormat="1" applyFont="1" applyBorder="1"/>
    <xf numFmtId="4" fontId="7" fillId="8" borderId="0" xfId="0" applyNumberFormat="1" applyFont="1" applyFill="1"/>
    <xf numFmtId="0" fontId="7" fillId="8" borderId="0" xfId="0" applyFont="1" applyFill="1"/>
    <xf numFmtId="3" fontId="17" fillId="0" borderId="0" xfId="0" applyNumberFormat="1" applyFont="1"/>
    <xf numFmtId="4" fontId="3" fillId="0" borderId="0" xfId="0" applyNumberFormat="1" applyFont="1"/>
    <xf numFmtId="1" fontId="3" fillId="0" borderId="1" xfId="0" applyNumberFormat="1" applyFont="1" applyBorder="1"/>
    <xf numFmtId="3" fontId="3" fillId="0" borderId="0" xfId="0" applyNumberFormat="1" applyFont="1"/>
    <xf numFmtId="3" fontId="21" fillId="0" borderId="16" xfId="0" applyNumberFormat="1" applyFont="1" applyBorder="1" applyAlignment="1">
      <alignment horizontal="right"/>
    </xf>
    <xf numFmtId="0" fontId="7" fillId="5" borderId="0" xfId="0" applyFont="1" applyFill="1" applyAlignment="1"/>
    <xf numFmtId="166" fontId="3" fillId="0" borderId="0" xfId="0" applyNumberFormat="1" applyFont="1" applyAlignment="1">
      <alignment horizontal="center"/>
    </xf>
    <xf numFmtId="0" fontId="7" fillId="3" borderId="0" xfId="0" applyFont="1" applyFill="1" applyAlignment="1"/>
    <xf numFmtId="0" fontId="3" fillId="0" borderId="0" xfId="0" applyFont="1" applyBorder="1" applyAlignment="1">
      <alignment horizontal="center"/>
    </xf>
    <xf numFmtId="3" fontId="17" fillId="0" borderId="0" xfId="0" applyNumberFormat="1" applyFont="1" applyBorder="1"/>
    <xf numFmtId="4" fontId="7" fillId="0" borderId="0" xfId="0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7" fillId="2" borderId="0" xfId="0" applyFont="1" applyFill="1" applyAlignment="1"/>
    <xf numFmtId="1" fontId="9" fillId="5" borderId="0" xfId="0" applyNumberFormat="1" applyFont="1" applyFill="1" applyAlignment="1">
      <alignment horizontal="center"/>
    </xf>
    <xf numFmtId="166" fontId="9" fillId="2" borderId="0" xfId="0" applyNumberFormat="1" applyFont="1" applyFill="1" applyAlignment="1">
      <alignment horizontal="center"/>
    </xf>
    <xf numFmtId="1" fontId="9" fillId="6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166" fontId="3" fillId="6" borderId="0" xfId="0" applyNumberFormat="1" applyFont="1" applyFill="1" applyAlignment="1">
      <alignment horizontal="center"/>
    </xf>
    <xf numFmtId="4" fontId="3" fillId="9" borderId="0" xfId="0" applyNumberFormat="1" applyFont="1" applyFill="1" applyAlignment="1">
      <alignment horizontal="right"/>
    </xf>
    <xf numFmtId="1" fontId="3" fillId="5" borderId="0" xfId="0" applyNumberFormat="1" applyFont="1" applyFill="1" applyBorder="1"/>
    <xf numFmtId="1" fontId="3" fillId="3" borderId="0" xfId="0" applyNumberFormat="1" applyFont="1" applyFill="1" applyBorder="1"/>
    <xf numFmtId="1" fontId="3" fillId="2" borderId="0" xfId="0" applyNumberFormat="1" applyFont="1" applyFill="1"/>
    <xf numFmtId="1" fontId="3" fillId="6" borderId="0" xfId="0" applyNumberFormat="1" applyFont="1" applyFill="1"/>
    <xf numFmtId="166" fontId="3" fillId="0" borderId="0" xfId="0" applyNumberFormat="1" applyFont="1" applyFill="1" applyAlignment="1">
      <alignment horizontal="center"/>
    </xf>
    <xf numFmtId="4" fontId="8" fillId="5" borderId="0" xfId="0" applyNumberFormat="1" applyFont="1" applyFill="1"/>
    <xf numFmtId="3" fontId="3" fillId="0" borderId="0" xfId="0" applyNumberFormat="1" applyFont="1" applyAlignment="1">
      <alignment horizontal="right"/>
    </xf>
    <xf numFmtId="4" fontId="8" fillId="9" borderId="0" xfId="0" applyNumberFormat="1" applyFont="1" applyFill="1"/>
    <xf numFmtId="0" fontId="7" fillId="9" borderId="0" xfId="0" applyFont="1" applyFill="1"/>
    <xf numFmtId="4" fontId="7" fillId="9" borderId="0" xfId="0" applyNumberFormat="1" applyFont="1" applyFill="1"/>
    <xf numFmtId="4" fontId="21" fillId="0" borderId="16" xfId="0" applyNumberFormat="1" applyFont="1" applyBorder="1" applyAlignment="1">
      <alignment horizontal="right"/>
    </xf>
    <xf numFmtId="166" fontId="3" fillId="3" borderId="0" xfId="0" applyNumberFormat="1" applyFont="1" applyFill="1" applyAlignment="1">
      <alignment horizontal="center"/>
    </xf>
    <xf numFmtId="166" fontId="3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16" xfId="0" applyNumberFormat="1" applyFont="1" applyBorder="1" applyAlignment="1">
      <alignment horizontal="right"/>
    </xf>
    <xf numFmtId="1" fontId="10" fillId="0" borderId="0" xfId="0" applyNumberFormat="1" applyFont="1" applyBorder="1"/>
    <xf numFmtId="3" fontId="7" fillId="0" borderId="3" xfId="0" applyNumberFormat="1" applyFont="1" applyBorder="1"/>
    <xf numFmtId="0" fontId="7" fillId="0" borderId="3" xfId="0" applyFont="1" applyBorder="1" applyAlignment="1">
      <alignment horizontal="center"/>
    </xf>
    <xf numFmtId="3" fontId="32" fillId="0" borderId="0" xfId="0" applyNumberFormat="1" applyFont="1"/>
    <xf numFmtId="0" fontId="7" fillId="0" borderId="0" xfId="0" applyFont="1" applyFill="1" applyBorder="1"/>
    <xf numFmtId="3" fontId="7" fillId="0" borderId="3" xfId="0" applyNumberFormat="1" applyFont="1" applyBorder="1" applyAlignment="1">
      <alignment horizontal="right"/>
    </xf>
    <xf numFmtId="168" fontId="3" fillId="0" borderId="0" xfId="0" applyNumberFormat="1" applyFont="1" applyAlignment="1">
      <alignment horizontal="center"/>
    </xf>
    <xf numFmtId="4" fontId="3" fillId="0" borderId="0" xfId="1" applyFont="1"/>
    <xf numFmtId="1" fontId="33" fillId="0" borderId="0" xfId="0" applyNumberFormat="1" applyFont="1" applyBorder="1"/>
    <xf numFmtId="0" fontId="3" fillId="0" borderId="0" xfId="0" applyFont="1"/>
    <xf numFmtId="0" fontId="21" fillId="0" borderId="16" xfId="0" applyFont="1" applyBorder="1"/>
    <xf numFmtId="3" fontId="32" fillId="0" borderId="0" xfId="0" applyNumberFormat="1" applyFont="1" applyAlignment="1">
      <alignment horizontal="right"/>
    </xf>
    <xf numFmtId="3" fontId="21" fillId="0" borderId="0" xfId="0" applyNumberFormat="1" applyFont="1" applyAlignment="1">
      <alignment horizontal="right"/>
    </xf>
    <xf numFmtId="166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4" fontId="3" fillId="0" borderId="0" xfId="0" applyNumberFormat="1" applyFont="1" applyBorder="1"/>
    <xf numFmtId="1" fontId="7" fillId="0" borderId="3" xfId="0" applyNumberFormat="1" applyFont="1" applyBorder="1" applyAlignment="1">
      <alignment horizontal="left"/>
    </xf>
    <xf numFmtId="166" fontId="7" fillId="0" borderId="0" xfId="0" applyNumberFormat="1" applyFont="1" applyAlignment="1">
      <alignment horizontal="right"/>
    </xf>
    <xf numFmtId="4" fontId="23" fillId="0" borderId="0" xfId="0" applyNumberFormat="1" applyFont="1" applyAlignment="1">
      <alignment horizontal="center"/>
    </xf>
    <xf numFmtId="0" fontId="9" fillId="0" borderId="8" xfId="0" applyFont="1" applyBorder="1" applyAlignment="1">
      <alignment horizontal="right"/>
    </xf>
    <xf numFmtId="1" fontId="7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right"/>
    </xf>
    <xf numFmtId="4" fontId="9" fillId="0" borderId="25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/>
    </xf>
    <xf numFmtId="4" fontId="9" fillId="0" borderId="7" xfId="0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3" fontId="13" fillId="0" borderId="0" xfId="0" applyNumberFormat="1" applyFont="1" applyBorder="1"/>
    <xf numFmtId="4" fontId="9" fillId="0" borderId="0" xfId="0" applyNumberFormat="1" applyFont="1" applyBorder="1" applyAlignment="1">
      <alignment horizontal="center"/>
    </xf>
    <xf numFmtId="3" fontId="7" fillId="0" borderId="0" xfId="0" applyNumberFormat="1" applyFont="1" applyBorder="1"/>
    <xf numFmtId="4" fontId="9" fillId="0" borderId="0" xfId="0" applyNumberFormat="1" applyFont="1" applyBorder="1" applyAlignment="1">
      <alignment horizontal="right"/>
    </xf>
    <xf numFmtId="0" fontId="10" fillId="0" borderId="22" xfId="0" applyFont="1" applyBorder="1" applyAlignment="1">
      <alignment horizontal="center"/>
    </xf>
    <xf numFmtId="0" fontId="9" fillId="0" borderId="22" xfId="0" applyFont="1" applyBorder="1"/>
    <xf numFmtId="3" fontId="13" fillId="0" borderId="22" xfId="0" applyNumberFormat="1" applyFont="1" applyBorder="1"/>
    <xf numFmtId="1" fontId="7" fillId="0" borderId="0" xfId="0" applyNumberFormat="1" applyFont="1"/>
    <xf numFmtId="3" fontId="13" fillId="0" borderId="0" xfId="0" applyNumberFormat="1" applyFont="1" applyAlignment="1">
      <alignment horizontal="center"/>
    </xf>
    <xf numFmtId="1" fontId="9" fillId="0" borderId="3" xfId="0" applyNumberFormat="1" applyFont="1" applyBorder="1" applyAlignment="1">
      <alignment horizontal="left"/>
    </xf>
    <xf numFmtId="1" fontId="10" fillId="0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3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/>
    </xf>
    <xf numFmtId="4" fontId="7" fillId="0" borderId="0" xfId="0" applyNumberFormat="1" applyFont="1" applyAlignment="1">
      <alignment horizontal="left"/>
    </xf>
    <xf numFmtId="3" fontId="35" fillId="0" borderId="0" xfId="0" applyNumberFormat="1" applyFont="1" applyAlignment="1">
      <alignment horizontal="right"/>
    </xf>
    <xf numFmtId="4" fontId="28" fillId="0" borderId="16" xfId="0" applyNumberFormat="1" applyFont="1" applyBorder="1"/>
    <xf numFmtId="3" fontId="21" fillId="0" borderId="0" xfId="0" applyNumberFormat="1" applyFont="1" applyBorder="1"/>
    <xf numFmtId="4" fontId="7" fillId="0" borderId="16" xfId="0" applyNumberFormat="1" applyFont="1" applyBorder="1"/>
    <xf numFmtId="1" fontId="37" fillId="0" borderId="0" xfId="0" applyNumberFormat="1" applyFont="1" applyBorder="1"/>
    <xf numFmtId="1" fontId="38" fillId="0" borderId="0" xfId="0" applyNumberFormat="1" applyFont="1" applyBorder="1"/>
    <xf numFmtId="1" fontId="9" fillId="0" borderId="3" xfId="0" applyNumberFormat="1" applyFont="1" applyBorder="1"/>
    <xf numFmtId="0" fontId="9" fillId="0" borderId="0" xfId="0" applyFont="1" applyBorder="1"/>
    <xf numFmtId="1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1" fontId="9" fillId="0" borderId="0" xfId="0" applyNumberFormat="1" applyFont="1" applyBorder="1"/>
    <xf numFmtId="3" fontId="21" fillId="0" borderId="0" xfId="0" applyNumberFormat="1" applyFont="1"/>
    <xf numFmtId="3" fontId="21" fillId="0" borderId="16" xfId="0" applyNumberFormat="1" applyFont="1" applyBorder="1"/>
    <xf numFmtId="166" fontId="9" fillId="0" borderId="3" xfId="0" applyNumberFormat="1" applyFont="1" applyBorder="1" applyAlignment="1">
      <alignment horizontal="right"/>
    </xf>
    <xf numFmtId="3" fontId="17" fillId="0" borderId="16" xfId="0" applyNumberFormat="1" applyFont="1" applyBorder="1"/>
    <xf numFmtId="3" fontId="9" fillId="0" borderId="0" xfId="0" applyNumberFormat="1" applyFont="1" applyBorder="1"/>
    <xf numFmtId="0" fontId="9" fillId="0" borderId="3" xfId="0" applyFont="1" applyBorder="1" applyAlignment="1">
      <alignment horizontal="right"/>
    </xf>
    <xf numFmtId="4" fontId="3" fillId="0" borderId="0" xfId="0" applyNumberFormat="1" applyFont="1" applyAlignment="1">
      <alignment horizontal="left"/>
    </xf>
    <xf numFmtId="1" fontId="3" fillId="0" borderId="0" xfId="0" applyNumberFormat="1" applyFont="1" applyAlignment="1">
      <alignment horizontal="left"/>
    </xf>
    <xf numFmtId="2" fontId="14" fillId="0" borderId="0" xfId="0" applyNumberFormat="1" applyFont="1" applyAlignment="1">
      <alignment horizontal="center"/>
    </xf>
    <xf numFmtId="1" fontId="7" fillId="5" borderId="0" xfId="0" applyNumberFormat="1" applyFont="1" applyFill="1" applyAlignment="1">
      <alignment horizontal="center"/>
    </xf>
    <xf numFmtId="1" fontId="9" fillId="0" borderId="0" xfId="0" applyNumberFormat="1" applyFont="1" applyAlignment="1">
      <alignment horizontal="left"/>
    </xf>
    <xf numFmtId="166" fontId="3" fillId="0" borderId="0" xfId="0" applyNumberFormat="1" applyFont="1"/>
    <xf numFmtId="4" fontId="9" fillId="0" borderId="0" xfId="0" applyNumberFormat="1" applyFont="1" applyAlignment="1">
      <alignment horizontal="right"/>
    </xf>
    <xf numFmtId="166" fontId="9" fillId="0" borderId="0" xfId="0" applyNumberFormat="1" applyFont="1" applyBorder="1"/>
    <xf numFmtId="166" fontId="3" fillId="0" borderId="0" xfId="0" applyNumberFormat="1" applyFont="1" applyAlignment="1">
      <alignment horizontal="right"/>
    </xf>
    <xf numFmtId="0" fontId="3" fillId="3" borderId="0" xfId="0" applyFont="1" applyFill="1"/>
    <xf numFmtId="4" fontId="21" fillId="0" borderId="0" xfId="0" applyNumberFormat="1" applyFont="1"/>
    <xf numFmtId="1" fontId="3" fillId="4" borderId="0" xfId="0" applyNumberFormat="1" applyFont="1" applyFill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17" fillId="0" borderId="16" xfId="0" applyNumberFormat="1" applyFont="1" applyBorder="1"/>
    <xf numFmtId="4" fontId="8" fillId="4" borderId="0" xfId="0" applyNumberFormat="1" applyFont="1" applyFill="1" applyAlignment="1">
      <alignment horizontal="right"/>
    </xf>
    <xf numFmtId="0" fontId="7" fillId="4" borderId="0" xfId="0" applyFont="1" applyFill="1" applyAlignment="1">
      <alignment horizontal="right"/>
    </xf>
    <xf numFmtId="4" fontId="7" fillId="4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right"/>
    </xf>
    <xf numFmtId="3" fontId="7" fillId="2" borderId="0" xfId="0" applyNumberFormat="1" applyFont="1" applyFill="1"/>
    <xf numFmtId="1" fontId="3" fillId="9" borderId="0" xfId="0" applyNumberFormat="1" applyFont="1" applyFill="1" applyAlignment="1">
      <alignment horizontal="right"/>
    </xf>
    <xf numFmtId="3" fontId="7" fillId="9" borderId="0" xfId="0" applyNumberFormat="1" applyFont="1" applyFill="1"/>
    <xf numFmtId="3" fontId="7" fillId="3" borderId="0" xfId="0" applyNumberFormat="1" applyFont="1" applyFill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6" borderId="0" xfId="0" applyNumberFormat="1" applyFont="1" applyFill="1" applyAlignment="1">
      <alignment horizontal="right"/>
    </xf>
    <xf numFmtId="3" fontId="7" fillId="6" borderId="0" xfId="0" applyNumberFormat="1" applyFont="1" applyFill="1"/>
    <xf numFmtId="0" fontId="3" fillId="0" borderId="0" xfId="0" applyFont="1" applyAlignment="1">
      <alignment horizontal="right"/>
    </xf>
    <xf numFmtId="4" fontId="8" fillId="0" borderId="0" xfId="0" applyNumberFormat="1" applyFont="1" applyBorder="1"/>
    <xf numFmtId="166" fontId="10" fillId="0" borderId="0" xfId="0" applyNumberFormat="1" applyFont="1" applyAlignment="1">
      <alignment horizontal="right"/>
    </xf>
    <xf numFmtId="3" fontId="3" fillId="3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left"/>
    </xf>
    <xf numFmtId="1" fontId="3" fillId="9" borderId="0" xfId="0" applyNumberFormat="1" applyFont="1" applyFill="1" applyAlignment="1">
      <alignment horizontal="left"/>
    </xf>
    <xf numFmtId="3" fontId="3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166" fontId="10" fillId="0" borderId="0" xfId="0" applyNumberFormat="1" applyFont="1" applyBorder="1" applyAlignment="1">
      <alignment horizontal="right"/>
    </xf>
    <xf numFmtId="166" fontId="3" fillId="3" borderId="0" xfId="0" applyNumberFormat="1" applyFont="1" applyFill="1" applyAlignment="1">
      <alignment horizontal="right"/>
    </xf>
    <xf numFmtId="166" fontId="3" fillId="2" borderId="0" xfId="0" applyNumberFormat="1" applyFont="1" applyFill="1" applyAlignment="1">
      <alignment horizontal="right"/>
    </xf>
    <xf numFmtId="2" fontId="3" fillId="0" borderId="0" xfId="0" applyNumberFormat="1" applyFont="1" applyBorder="1" applyAlignment="1">
      <alignment horizontal="right"/>
    </xf>
    <xf numFmtId="3" fontId="32" fillId="0" borderId="0" xfId="0" applyNumberFormat="1" applyFont="1" applyBorder="1"/>
    <xf numFmtId="166" fontId="7" fillId="3" borderId="0" xfId="0" applyNumberFormat="1" applyFont="1" applyFill="1" applyAlignment="1">
      <alignment horizontal="right"/>
    </xf>
    <xf numFmtId="2" fontId="7" fillId="0" borderId="0" xfId="0" applyNumberFormat="1" applyFont="1" applyAlignment="1">
      <alignment horizontal="right"/>
    </xf>
    <xf numFmtId="1" fontId="3" fillId="0" borderId="0" xfId="0" applyNumberFormat="1" applyFont="1" applyFill="1" applyAlignment="1">
      <alignment horizontal="right"/>
    </xf>
    <xf numFmtId="166" fontId="10" fillId="0" borderId="3" xfId="0" applyNumberFormat="1" applyFont="1" applyBorder="1"/>
    <xf numFmtId="1" fontId="7" fillId="0" borderId="0" xfId="0" applyNumberFormat="1" applyFont="1" applyAlignment="1">
      <alignment horizontal="right"/>
    </xf>
    <xf numFmtId="166" fontId="3" fillId="0" borderId="0" xfId="0" applyNumberFormat="1" applyFont="1" applyBorder="1"/>
    <xf numFmtId="166" fontId="10" fillId="0" borderId="3" xfId="0" applyNumberFormat="1" applyFont="1" applyBorder="1" applyAlignment="1">
      <alignment horizontal="right"/>
    </xf>
    <xf numFmtId="3" fontId="7" fillId="3" borderId="0" xfId="0" applyNumberFormat="1" applyFont="1" applyFill="1" applyAlignment="1">
      <alignment horizontal="right"/>
    </xf>
    <xf numFmtId="3" fontId="21" fillId="0" borderId="0" xfId="0" applyNumberFormat="1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3" fontId="7" fillId="2" borderId="0" xfId="0" applyNumberFormat="1" applyFont="1" applyFill="1" applyAlignment="1">
      <alignment horizontal="right"/>
    </xf>
    <xf numFmtId="3" fontId="7" fillId="9" borderId="0" xfId="0" applyNumberFormat="1" applyFont="1" applyFill="1" applyAlignment="1">
      <alignment horizontal="right"/>
    </xf>
    <xf numFmtId="3" fontId="7" fillId="0" borderId="0" xfId="0" applyNumberFormat="1" applyFont="1" applyFill="1" applyAlignment="1">
      <alignment horizontal="right"/>
    </xf>
    <xf numFmtId="0" fontId="8" fillId="0" borderId="0" xfId="0" applyFont="1"/>
    <xf numFmtId="166" fontId="3" fillId="0" borderId="3" xfId="0" applyNumberFormat="1" applyFont="1" applyBorder="1" applyAlignment="1">
      <alignment horizontal="right"/>
    </xf>
    <xf numFmtId="166" fontId="7" fillId="0" borderId="3" xfId="0" applyNumberFormat="1" applyFont="1" applyBorder="1" applyAlignment="1">
      <alignment horizontal="right"/>
    </xf>
    <xf numFmtId="4" fontId="10" fillId="0" borderId="0" xfId="0" applyNumberFormat="1" applyFont="1" applyBorder="1"/>
    <xf numFmtId="4" fontId="13" fillId="0" borderId="17" xfId="1" applyFont="1" applyBorder="1"/>
    <xf numFmtId="10" fontId="7" fillId="3" borderId="0" xfId="0" applyNumberFormat="1" applyFont="1" applyFill="1" applyAlignment="1">
      <alignment horizontal="right"/>
    </xf>
    <xf numFmtId="3" fontId="3" fillId="2" borderId="0" xfId="0" applyNumberFormat="1" applyFont="1" applyFill="1"/>
    <xf numFmtId="4" fontId="13" fillId="0" borderId="17" xfId="0" applyNumberFormat="1" applyFont="1" applyBorder="1" applyAlignment="1">
      <alignment horizontal="right"/>
    </xf>
    <xf numFmtId="10" fontId="3" fillId="3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21" fillId="0" borderId="0" xfId="0" applyFont="1" applyBorder="1"/>
    <xf numFmtId="3" fontId="9" fillId="0" borderId="0" xfId="0" applyNumberFormat="1" applyFont="1" applyAlignment="1">
      <alignment horizontal="right"/>
    </xf>
    <xf numFmtId="165" fontId="7" fillId="0" borderId="0" xfId="0" applyNumberFormat="1" applyFont="1" applyFill="1"/>
    <xf numFmtId="165" fontId="7" fillId="3" borderId="0" xfId="0" applyNumberFormat="1" applyFont="1" applyFill="1"/>
    <xf numFmtId="4" fontId="10" fillId="0" borderId="0" xfId="0" applyNumberFormat="1" applyFont="1"/>
    <xf numFmtId="0" fontId="7" fillId="0" borderId="2" xfId="0" applyFont="1" applyBorder="1"/>
    <xf numFmtId="4" fontId="21" fillId="0" borderId="3" xfId="0" applyNumberFormat="1" applyFont="1" applyBorder="1"/>
    <xf numFmtId="4" fontId="7" fillId="0" borderId="18" xfId="0" applyNumberFormat="1" applyFont="1" applyBorder="1"/>
    <xf numFmtId="166" fontId="9" fillId="0" borderId="0" xfId="0" applyNumberFormat="1" applyFont="1" applyBorder="1" applyAlignment="1">
      <alignment horizontal="left"/>
    </xf>
    <xf numFmtId="4" fontId="21" fillId="0" borderId="0" xfId="0" applyNumberFormat="1" applyFont="1" applyBorder="1"/>
    <xf numFmtId="1" fontId="21" fillId="0" borderId="0" xfId="0" applyNumberFormat="1" applyFont="1" applyAlignment="1">
      <alignment horizontal="center"/>
    </xf>
    <xf numFmtId="0" fontId="7" fillId="0" borderId="30" xfId="0" applyFont="1" applyBorder="1"/>
    <xf numFmtId="1" fontId="7" fillId="0" borderId="31" xfId="0" applyNumberFormat="1" applyFont="1" applyBorder="1" applyAlignment="1">
      <alignment horizontal="center"/>
    </xf>
    <xf numFmtId="166" fontId="7" fillId="0" borderId="31" xfId="0" applyNumberFormat="1" applyFont="1" applyBorder="1"/>
    <xf numFmtId="0" fontId="7" fillId="0" borderId="31" xfId="0" applyFont="1" applyBorder="1"/>
    <xf numFmtId="166" fontId="7" fillId="0" borderId="31" xfId="0" applyNumberFormat="1" applyFont="1" applyBorder="1" applyAlignment="1">
      <alignment horizontal="center"/>
    </xf>
    <xf numFmtId="166" fontId="7" fillId="0" borderId="32" xfId="0" applyNumberFormat="1" applyFont="1" applyBorder="1" applyAlignment="1">
      <alignment horizontal="center"/>
    </xf>
    <xf numFmtId="1" fontId="21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1" fontId="21" fillId="0" borderId="29" xfId="0" applyNumberFormat="1" applyFont="1" applyBorder="1" applyAlignment="1">
      <alignment horizontal="center"/>
    </xf>
    <xf numFmtId="0" fontId="7" fillId="0" borderId="33" xfId="0" applyFont="1" applyBorder="1"/>
    <xf numFmtId="0" fontId="9" fillId="0" borderId="33" xfId="0" applyFont="1" applyBorder="1"/>
    <xf numFmtId="37" fontId="13" fillId="0" borderId="6" xfId="0" applyNumberFormat="1" applyFont="1" applyBorder="1" applyAlignment="1">
      <alignment horizontal="right"/>
    </xf>
    <xf numFmtId="3" fontId="9" fillId="0" borderId="7" xfId="0" applyNumberFormat="1" applyFont="1" applyBorder="1" applyAlignment="1">
      <alignment horizontal="right"/>
    </xf>
    <xf numFmtId="1" fontId="21" fillId="0" borderId="29" xfId="0" applyNumberFormat="1" applyFont="1" applyBorder="1" applyAlignment="1">
      <alignment horizontal="right"/>
    </xf>
    <xf numFmtId="3" fontId="7" fillId="0" borderId="25" xfId="0" applyNumberFormat="1" applyFont="1" applyBorder="1" applyAlignment="1">
      <alignment horizontal="right"/>
    </xf>
    <xf numFmtId="1" fontId="7" fillId="0" borderId="30" xfId="0" applyNumberFormat="1" applyFont="1" applyBorder="1" applyAlignment="1">
      <alignment horizontal="left"/>
    </xf>
    <xf numFmtId="1" fontId="21" fillId="0" borderId="34" xfId="0" applyNumberFormat="1" applyFont="1" applyBorder="1" applyAlignment="1">
      <alignment horizontal="right"/>
    </xf>
    <xf numFmtId="3" fontId="7" fillId="0" borderId="35" xfId="0" applyNumberFormat="1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3" fontId="21" fillId="0" borderId="29" xfId="0" applyNumberFormat="1" applyFont="1" applyBorder="1" applyAlignment="1">
      <alignment horizontal="right"/>
    </xf>
    <xf numFmtId="3" fontId="21" fillId="0" borderId="34" xfId="0" applyNumberFormat="1" applyFont="1" applyBorder="1" applyAlignment="1">
      <alignment horizontal="right"/>
    </xf>
    <xf numFmtId="3" fontId="21" fillId="0" borderId="31" xfId="0" applyNumberFormat="1" applyFont="1" applyBorder="1" applyAlignment="1">
      <alignment horizontal="right"/>
    </xf>
    <xf numFmtId="3" fontId="7" fillId="0" borderId="36" xfId="0" applyNumberFormat="1" applyFont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1" fontId="7" fillId="0" borderId="37" xfId="0" applyNumberFormat="1" applyFont="1" applyBorder="1" applyAlignment="1">
      <alignment horizontal="left"/>
    </xf>
    <xf numFmtId="3" fontId="7" fillId="0" borderId="34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1" fontId="7" fillId="0" borderId="0" xfId="0" applyNumberFormat="1" applyFont="1" applyBorder="1" applyAlignment="1">
      <alignment horizontal="left"/>
    </xf>
    <xf numFmtId="0" fontId="10" fillId="0" borderId="10" xfId="0" applyFont="1" applyBorder="1" applyAlignment="1">
      <alignment horizontal="center"/>
    </xf>
    <xf numFmtId="0" fontId="9" fillId="0" borderId="11" xfId="0" applyFont="1" applyBorder="1"/>
    <xf numFmtId="1" fontId="9" fillId="0" borderId="11" xfId="0" applyNumberFormat="1" applyFont="1" applyBorder="1" applyAlignment="1">
      <alignment horizontal="center"/>
    </xf>
    <xf numFmtId="166" fontId="9" fillId="0" borderId="11" xfId="0" applyNumberFormat="1" applyFont="1" applyBorder="1"/>
    <xf numFmtId="3" fontId="13" fillId="0" borderId="38" xfId="0" applyNumberFormat="1" applyFont="1" applyBorder="1" applyAlignment="1">
      <alignment horizontal="right"/>
    </xf>
    <xf numFmtId="3" fontId="9" fillId="0" borderId="12" xfId="0" applyNumberFormat="1" applyFont="1" applyBorder="1" applyAlignment="1">
      <alignment horizontal="right"/>
    </xf>
    <xf numFmtId="1" fontId="21" fillId="0" borderId="0" xfId="0" applyNumberFormat="1" applyFont="1" applyAlignment="1">
      <alignment horizontal="right"/>
    </xf>
    <xf numFmtId="49" fontId="7" fillId="0" borderId="0" xfId="0" applyNumberFormat="1" applyFont="1"/>
    <xf numFmtId="14" fontId="39" fillId="0" borderId="0" xfId="0" applyNumberFormat="1" applyFont="1" applyAlignment="1">
      <alignment horizontal="left"/>
    </xf>
    <xf numFmtId="1" fontId="39" fillId="0" borderId="0" xfId="0" applyNumberFormat="1" applyFont="1" applyAlignment="1">
      <alignment horizontal="center"/>
    </xf>
    <xf numFmtId="166" fontId="39" fillId="0" borderId="0" xfId="0" applyNumberFormat="1" applyFont="1" applyAlignment="1">
      <alignment horizontal="center"/>
    </xf>
    <xf numFmtId="3" fontId="36" fillId="0" borderId="0" xfId="0" applyNumberFormat="1" applyFont="1" applyAlignment="1">
      <alignment horizontal="right"/>
    </xf>
    <xf numFmtId="9" fontId="10" fillId="0" borderId="6" xfId="0" applyNumberFormat="1" applyFont="1" applyBorder="1" applyAlignment="1">
      <alignment horizontal="center"/>
    </xf>
    <xf numFmtId="0" fontId="9" fillId="0" borderId="22" xfId="0" applyFont="1" applyBorder="1" applyAlignment="1">
      <alignment horizontal="right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6" fontId="40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left"/>
    </xf>
    <xf numFmtId="164" fontId="4" fillId="0" borderId="0" xfId="0" applyNumberFormat="1" applyFont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0" fontId="5" fillId="0" borderId="4" xfId="0" applyFont="1" applyFill="1" applyBorder="1"/>
    <xf numFmtId="166" fontId="4" fillId="0" borderId="4" xfId="0" applyNumberFormat="1" applyFont="1" applyBorder="1"/>
    <xf numFmtId="166" fontId="5" fillId="0" borderId="4" xfId="0" applyNumberFormat="1" applyFont="1" applyBorder="1"/>
    <xf numFmtId="166" fontId="6" fillId="0" borderId="4" xfId="0" applyNumberFormat="1" applyFont="1" applyBorder="1"/>
    <xf numFmtId="4" fontId="5" fillId="0" borderId="4" xfId="0" applyNumberFormat="1" applyFont="1" applyBorder="1"/>
    <xf numFmtId="166" fontId="5" fillId="2" borderId="4" xfId="0" applyNumberFormat="1" applyFont="1" applyFill="1" applyBorder="1"/>
    <xf numFmtId="3" fontId="7" fillId="2" borderId="0" xfId="0" applyNumberFormat="1" applyFont="1" applyFill="1" applyBorder="1" applyAlignment="1">
      <alignment horizontal="left"/>
    </xf>
    <xf numFmtId="0" fontId="5" fillId="3" borderId="4" xfId="0" applyFont="1" applyFill="1" applyBorder="1"/>
    <xf numFmtId="3" fontId="7" fillId="3" borderId="0" xfId="0" applyNumberFormat="1" applyFont="1" applyFill="1" applyBorder="1" applyAlignment="1">
      <alignment horizontal="left"/>
    </xf>
    <xf numFmtId="0" fontId="5" fillId="0" borderId="31" xfId="0" applyFont="1" applyBorder="1"/>
    <xf numFmtId="1" fontId="5" fillId="0" borderId="31" xfId="0" applyNumberFormat="1" applyFont="1" applyBorder="1" applyAlignment="1">
      <alignment horizontal="center"/>
    </xf>
    <xf numFmtId="166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right"/>
    </xf>
    <xf numFmtId="1" fontId="5" fillId="3" borderId="31" xfId="0" applyNumberFormat="1" applyFont="1" applyFill="1" applyBorder="1" applyAlignment="1">
      <alignment horizontal="left"/>
    </xf>
    <xf numFmtId="1" fontId="5" fillId="0" borderId="31" xfId="0" applyNumberFormat="1" applyFont="1" applyBorder="1" applyAlignment="1">
      <alignment horizontal="left"/>
    </xf>
    <xf numFmtId="1" fontId="6" fillId="0" borderId="31" xfId="0" applyNumberFormat="1" applyFont="1" applyBorder="1" applyAlignment="1">
      <alignment horizontal="left"/>
    </xf>
    <xf numFmtId="4" fontId="5" fillId="0" borderId="31" xfId="0" applyNumberFormat="1" applyFont="1" applyBorder="1" applyAlignment="1">
      <alignment horizontal="left"/>
    </xf>
    <xf numFmtId="3" fontId="5" fillId="0" borderId="31" xfId="0" applyNumberFormat="1" applyFont="1" applyBorder="1" applyAlignment="1">
      <alignment horizontal="right"/>
    </xf>
    <xf numFmtId="4" fontId="5" fillId="0" borderId="31" xfId="0" applyNumberFormat="1" applyFont="1" applyBorder="1"/>
    <xf numFmtId="4" fontId="6" fillId="0" borderId="31" xfId="0" applyNumberFormat="1" applyFont="1" applyBorder="1"/>
    <xf numFmtId="0" fontId="5" fillId="3" borderId="31" xfId="0" applyFont="1" applyFill="1" applyBorder="1"/>
    <xf numFmtId="166" fontId="5" fillId="0" borderId="31" xfId="0" applyNumberFormat="1" applyFont="1" applyBorder="1"/>
    <xf numFmtId="166" fontId="6" fillId="0" borderId="31" xfId="0" applyNumberFormat="1" applyFont="1" applyBorder="1"/>
    <xf numFmtId="4" fontId="5" fillId="0" borderId="0" xfId="0" applyNumberFormat="1" applyFont="1" applyAlignment="1">
      <alignment horizontal="right"/>
    </xf>
    <xf numFmtId="0" fontId="5" fillId="0" borderId="31" xfId="0" applyFont="1" applyFill="1" applyBorder="1"/>
    <xf numFmtId="4" fontId="5" fillId="0" borderId="0" xfId="0" applyNumberFormat="1" applyFont="1" applyAlignment="1">
      <alignment horizontal="left"/>
    </xf>
    <xf numFmtId="3" fontId="7" fillId="0" borderId="0" xfId="0" applyNumberFormat="1" applyFont="1" applyFill="1" applyBorder="1" applyAlignment="1">
      <alignment horizontal="left"/>
    </xf>
    <xf numFmtId="1" fontId="5" fillId="0" borderId="4" xfId="0" applyNumberFormat="1" applyFont="1" applyBorder="1"/>
    <xf numFmtId="166" fontId="5" fillId="0" borderId="28" xfId="0" applyNumberFormat="1" applyFont="1" applyBorder="1"/>
    <xf numFmtId="166" fontId="6" fillId="0" borderId="28" xfId="0" applyNumberFormat="1" applyFont="1" applyBorder="1"/>
    <xf numFmtId="4" fontId="5" fillId="0" borderId="28" xfId="0" applyNumberFormat="1" applyFont="1" applyBorder="1"/>
    <xf numFmtId="0" fontId="9" fillId="0" borderId="4" xfId="0" applyFont="1" applyBorder="1"/>
    <xf numFmtId="4" fontId="41" fillId="0" borderId="8" xfId="0" applyNumberFormat="1" applyFont="1" applyBorder="1" applyAlignment="1">
      <alignment wrapText="1"/>
    </xf>
    <xf numFmtId="4" fontId="9" fillId="0" borderId="40" xfId="0" applyNumberFormat="1" applyFont="1" applyBorder="1" applyAlignment="1">
      <alignment horizontal="right"/>
    </xf>
    <xf numFmtId="3" fontId="12" fillId="0" borderId="0" xfId="0" applyNumberFormat="1" applyFont="1" applyBorder="1"/>
    <xf numFmtId="3" fontId="4" fillId="0" borderId="7" xfId="0" applyNumberFormat="1" applyFont="1" applyFill="1" applyBorder="1"/>
    <xf numFmtId="3" fontId="11" fillId="0" borderId="0" xfId="0" applyNumberFormat="1" applyFont="1" applyFill="1"/>
    <xf numFmtId="3" fontId="4" fillId="0" borderId="0" xfId="0" applyNumberFormat="1" applyFont="1" applyFill="1" applyBorder="1"/>
    <xf numFmtId="0" fontId="4" fillId="0" borderId="11" xfId="0" applyFont="1" applyBorder="1"/>
    <xf numFmtId="166" fontId="4" fillId="0" borderId="1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4" fontId="13" fillId="0" borderId="42" xfId="0" applyNumberFormat="1" applyFont="1" applyBorder="1"/>
    <xf numFmtId="4" fontId="11" fillId="0" borderId="0" xfId="0" applyNumberFormat="1" applyFont="1"/>
    <xf numFmtId="4" fontId="41" fillId="2" borderId="8" xfId="0" applyNumberFormat="1" applyFont="1" applyFill="1" applyBorder="1" applyAlignment="1">
      <alignment wrapText="1"/>
    </xf>
    <xf numFmtId="4" fontId="41" fillId="3" borderId="8" xfId="0" applyNumberFormat="1" applyFont="1" applyFill="1" applyBorder="1" applyAlignment="1">
      <alignment wrapText="1"/>
    </xf>
    <xf numFmtId="3" fontId="27" fillId="0" borderId="0" xfId="0" applyNumberFormat="1" applyFont="1" applyFill="1" applyBorder="1" applyAlignment="1">
      <alignment horizontal="left"/>
    </xf>
    <xf numFmtId="1" fontId="7" fillId="0" borderId="0" xfId="0" applyNumberFormat="1" applyFont="1" applyFill="1" applyBorder="1" applyAlignment="1">
      <alignment horizontal="left"/>
    </xf>
    <xf numFmtId="1" fontId="9" fillId="0" borderId="2" xfId="0" applyNumberFormat="1" applyFont="1" applyBorder="1" applyAlignment="1">
      <alignment horizontal="center"/>
    </xf>
    <xf numFmtId="3" fontId="13" fillId="0" borderId="17" xfId="0" applyNumberFormat="1" applyFont="1" applyBorder="1"/>
    <xf numFmtId="0" fontId="3" fillId="0" borderId="43" xfId="0" applyFont="1" applyBorder="1" applyAlignment="1">
      <alignment horizontal="center"/>
    </xf>
    <xf numFmtId="0" fontId="7" fillId="0" borderId="43" xfId="0" applyFont="1" applyBorder="1"/>
    <xf numFmtId="1" fontId="7" fillId="0" borderId="43" xfId="0" applyNumberFormat="1" applyFont="1" applyBorder="1" applyAlignment="1">
      <alignment horizontal="center"/>
    </xf>
    <xf numFmtId="166" fontId="7" fillId="0" borderId="43" xfId="0" applyNumberFormat="1" applyFont="1" applyBorder="1" applyAlignment="1">
      <alignment horizontal="center"/>
    </xf>
    <xf numFmtId="166" fontId="7" fillId="0" borderId="43" xfId="0" applyNumberFormat="1" applyFont="1" applyBorder="1"/>
    <xf numFmtId="3" fontId="7" fillId="0" borderId="43" xfId="0" applyNumberFormat="1" applyFont="1" applyBorder="1"/>
    <xf numFmtId="3" fontId="13" fillId="0" borderId="44" xfId="0" applyNumberFormat="1" applyFont="1" applyBorder="1"/>
    <xf numFmtId="4" fontId="7" fillId="0" borderId="43" xfId="0" applyNumberFormat="1" applyFont="1" applyBorder="1"/>
    <xf numFmtId="3" fontId="9" fillId="4" borderId="0" xfId="0" applyNumberFormat="1" applyFont="1" applyFill="1" applyBorder="1" applyAlignment="1">
      <alignment horizontal="left"/>
    </xf>
    <xf numFmtId="0" fontId="9" fillId="5" borderId="0" xfId="0" applyFont="1" applyFill="1" applyBorder="1"/>
    <xf numFmtId="0" fontId="9" fillId="3" borderId="0" xfId="0" applyFont="1" applyFill="1" applyBorder="1"/>
    <xf numFmtId="0" fontId="9" fillId="2" borderId="0" xfId="0" applyFont="1" applyFill="1" applyBorder="1"/>
    <xf numFmtId="0" fontId="9" fillId="6" borderId="0" xfId="0" applyFont="1" applyFill="1" applyBorder="1"/>
    <xf numFmtId="3" fontId="9" fillId="7" borderId="0" xfId="0" applyNumberFormat="1" applyFont="1" applyFill="1" applyBorder="1" applyAlignment="1">
      <alignment horizontal="left"/>
    </xf>
    <xf numFmtId="0" fontId="9" fillId="8" borderId="0" xfId="0" applyFont="1" applyFill="1" applyBorder="1"/>
    <xf numFmtId="0" fontId="9" fillId="4" borderId="0" xfId="0" applyFont="1" applyFill="1" applyBorder="1"/>
    <xf numFmtId="3" fontId="9" fillId="3" borderId="0" xfId="0" applyNumberFormat="1" applyFont="1" applyFill="1" applyBorder="1" applyAlignment="1">
      <alignment horizontal="left"/>
    </xf>
    <xf numFmtId="3" fontId="7" fillId="0" borderId="39" xfId="0" applyNumberFormat="1" applyFont="1" applyBorder="1" applyAlignment="1">
      <alignment horizontal="right"/>
    </xf>
    <xf numFmtId="0" fontId="9" fillId="5" borderId="0" xfId="0" applyFont="1" applyFill="1" applyBorder="1" applyAlignment="1">
      <alignment horizontal="center"/>
    </xf>
    <xf numFmtId="3" fontId="7" fillId="0" borderId="19" xfId="0" applyNumberFormat="1" applyFont="1" applyBorder="1"/>
    <xf numFmtId="0" fontId="9" fillId="3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3" fontId="9" fillId="6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4" fontId="12" fillId="0" borderId="0" xfId="0" applyNumberFormat="1" applyFont="1" applyBorder="1"/>
    <xf numFmtId="3" fontId="9" fillId="5" borderId="0" xfId="0" applyNumberFormat="1" applyFont="1" applyFill="1" applyBorder="1" applyAlignment="1">
      <alignment horizontal="left"/>
    </xf>
    <xf numFmtId="3" fontId="9" fillId="2" borderId="0" xfId="0" applyNumberFormat="1" applyFont="1" applyFill="1" applyBorder="1" applyAlignment="1">
      <alignment horizontal="left"/>
    </xf>
    <xf numFmtId="3" fontId="9" fillId="6" borderId="0" xfId="0" applyNumberFormat="1" applyFont="1" applyFill="1" applyBorder="1" applyAlignment="1">
      <alignment horizontal="left"/>
    </xf>
    <xf numFmtId="3" fontId="7" fillId="9" borderId="0" xfId="0" applyNumberFormat="1" applyFont="1" applyFill="1" applyBorder="1" applyAlignment="1">
      <alignment horizontal="left"/>
    </xf>
    <xf numFmtId="4" fontId="14" fillId="2" borderId="0" xfId="0" applyNumberFormat="1" applyFont="1" applyFill="1"/>
    <xf numFmtId="4" fontId="21" fillId="3" borderId="0" xfId="0" applyNumberFormat="1" applyFont="1" applyFill="1"/>
    <xf numFmtId="1" fontId="7" fillId="0" borderId="3" xfId="0" applyNumberFormat="1" applyFont="1" applyBorder="1"/>
    <xf numFmtId="4" fontId="34" fillId="0" borderId="17" xfId="0" applyNumberFormat="1" applyFont="1" applyBorder="1"/>
    <xf numFmtId="4" fontId="9" fillId="0" borderId="5" xfId="0" applyNumberFormat="1" applyFont="1" applyBorder="1"/>
    <xf numFmtId="4" fontId="7" fillId="0" borderId="5" xfId="0" applyNumberFormat="1" applyFont="1" applyBorder="1"/>
    <xf numFmtId="0" fontId="10" fillId="0" borderId="43" xfId="0" applyFont="1" applyBorder="1" applyAlignment="1">
      <alignment horizontal="center"/>
    </xf>
    <xf numFmtId="4" fontId="9" fillId="0" borderId="43" xfId="0" applyNumberFormat="1" applyFont="1" applyBorder="1" applyAlignment="1">
      <alignment horizontal="right"/>
    </xf>
    <xf numFmtId="166" fontId="7" fillId="0" borderId="43" xfId="0" applyNumberFormat="1" applyFont="1" applyBorder="1" applyAlignment="1">
      <alignment horizontal="right"/>
    </xf>
    <xf numFmtId="3" fontId="13" fillId="0" borderId="43" xfId="0" applyNumberFormat="1" applyFont="1" applyBorder="1"/>
    <xf numFmtId="0" fontId="9" fillId="0" borderId="43" xfId="0" applyFont="1" applyBorder="1"/>
    <xf numFmtId="1" fontId="9" fillId="0" borderId="43" xfId="0" applyNumberFormat="1" applyFont="1" applyBorder="1" applyAlignment="1">
      <alignment horizontal="center"/>
    </xf>
    <xf numFmtId="166" fontId="9" fillId="0" borderId="43" xfId="0" applyNumberFormat="1" applyFont="1" applyBorder="1" applyAlignment="1">
      <alignment horizontal="center"/>
    </xf>
    <xf numFmtId="166" fontId="9" fillId="0" borderId="43" xfId="0" applyNumberFormat="1" applyFont="1" applyBorder="1" applyAlignment="1">
      <alignment horizontal="right"/>
    </xf>
    <xf numFmtId="3" fontId="17" fillId="0" borderId="43" xfId="0" applyNumberFormat="1" applyFont="1" applyBorder="1"/>
    <xf numFmtId="3" fontId="17" fillId="0" borderId="44" xfId="0" applyNumberFormat="1" applyFont="1" applyBorder="1"/>
    <xf numFmtId="3" fontId="7" fillId="5" borderId="0" xfId="0" applyNumberFormat="1" applyFont="1" applyFill="1" applyBorder="1" applyAlignment="1">
      <alignment horizontal="left"/>
    </xf>
    <xf numFmtId="0" fontId="7" fillId="0" borderId="43" xfId="0" applyFont="1" applyBorder="1" applyAlignment="1">
      <alignment horizontal="right"/>
    </xf>
    <xf numFmtId="3" fontId="7" fillId="4" borderId="0" xfId="0" applyNumberFormat="1" applyFont="1" applyFill="1" applyBorder="1" applyAlignment="1">
      <alignment horizontal="left"/>
    </xf>
    <xf numFmtId="3" fontId="7" fillId="6" borderId="0" xfId="0" applyNumberFormat="1" applyFont="1" applyFill="1" applyBorder="1" applyAlignment="1">
      <alignment horizontal="left"/>
    </xf>
    <xf numFmtId="3" fontId="3" fillId="3" borderId="0" xfId="0" applyNumberFormat="1" applyFont="1" applyFill="1" applyBorder="1" applyAlignment="1">
      <alignment horizontal="left"/>
    </xf>
    <xf numFmtId="1" fontId="3" fillId="2" borderId="0" xfId="0" applyNumberFormat="1" applyFont="1" applyFill="1" applyBorder="1" applyAlignment="1">
      <alignment horizontal="left"/>
    </xf>
    <xf numFmtId="1" fontId="3" fillId="9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right"/>
    </xf>
    <xf numFmtId="3" fontId="40" fillId="0" borderId="0" xfId="0" applyNumberFormat="1" applyFont="1" applyBorder="1" applyAlignment="1">
      <alignment horizontal="left"/>
    </xf>
    <xf numFmtId="1" fontId="7" fillId="2" borderId="0" xfId="0" applyNumberFormat="1" applyFont="1" applyFill="1" applyAlignment="1">
      <alignment horizontal="center"/>
    </xf>
    <xf numFmtId="0" fontId="9" fillId="0" borderId="0" xfId="0" applyFont="1" applyBorder="1" applyAlignment="1">
      <alignment horizontal="right"/>
    </xf>
    <xf numFmtId="1" fontId="9" fillId="0" borderId="22" xfId="0" applyNumberFormat="1" applyFont="1" applyBorder="1" applyAlignment="1">
      <alignment horizontal="center"/>
    </xf>
    <xf numFmtId="166" fontId="9" fillId="0" borderId="22" xfId="0" applyNumberFormat="1" applyFont="1" applyBorder="1" applyAlignment="1">
      <alignment horizontal="center"/>
    </xf>
    <xf numFmtId="166" fontId="9" fillId="0" borderId="22" xfId="0" applyNumberFormat="1" applyFont="1" applyBorder="1"/>
    <xf numFmtId="4" fontId="9" fillId="0" borderId="22" xfId="0" applyNumberFormat="1" applyFont="1" applyBorder="1"/>
    <xf numFmtId="3" fontId="13" fillId="0" borderId="26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left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Alignment="1">
      <alignment horizontal="center"/>
    </xf>
    <xf numFmtId="166" fontId="7" fillId="0" borderId="6" xfId="0" applyNumberFormat="1" applyFont="1" applyBorder="1" applyAlignment="1">
      <alignment horizontal="center"/>
    </xf>
    <xf numFmtId="3" fontId="13" fillId="0" borderId="5" xfId="0" applyNumberFormat="1" applyFont="1" applyBorder="1"/>
    <xf numFmtId="166" fontId="9" fillId="0" borderId="3" xfId="0" applyNumberFormat="1" applyFont="1" applyBorder="1" applyAlignment="1">
      <alignment horizontal="left"/>
    </xf>
    <xf numFmtId="0" fontId="9" fillId="0" borderId="6" xfId="0" applyFont="1" applyBorder="1"/>
    <xf numFmtId="3" fontId="9" fillId="0" borderId="13" xfId="0" applyNumberFormat="1" applyFont="1" applyBorder="1" applyAlignment="1">
      <alignment horizontal="right"/>
    </xf>
    <xf numFmtId="1" fontId="21" fillId="0" borderId="0" xfId="0" applyNumberFormat="1" applyFont="1" applyBorder="1" applyAlignment="1">
      <alignment horizontal="right"/>
    </xf>
    <xf numFmtId="9" fontId="10" fillId="0" borderId="3" xfId="0" applyNumberFormat="1" applyFont="1" applyBorder="1" applyAlignment="1">
      <alignment horizontal="center"/>
    </xf>
    <xf numFmtId="3" fontId="4" fillId="0" borderId="47" xfId="0" applyNumberFormat="1" applyFont="1" applyBorder="1"/>
    <xf numFmtId="4" fontId="41" fillId="10" borderId="8" xfId="0" applyNumberFormat="1" applyFont="1" applyFill="1" applyBorder="1" applyAlignment="1">
      <alignment wrapText="1"/>
    </xf>
    <xf numFmtId="3" fontId="10" fillId="0" borderId="18" xfId="0" applyNumberFormat="1" applyFont="1" applyBorder="1"/>
    <xf numFmtId="3" fontId="7" fillId="0" borderId="19" xfId="0" applyNumberFormat="1" applyFont="1" applyFill="1" applyBorder="1"/>
    <xf numFmtId="3" fontId="7" fillId="0" borderId="20" xfId="0" applyNumberFormat="1" applyFont="1" applyBorder="1"/>
    <xf numFmtId="3" fontId="7" fillId="11" borderId="19" xfId="0" applyNumberFormat="1" applyFont="1" applyFill="1" applyBorder="1"/>
    <xf numFmtId="3" fontId="9" fillId="0" borderId="19" xfId="0" applyNumberFormat="1" applyFont="1" applyBorder="1"/>
    <xf numFmtId="3" fontId="7" fillId="11" borderId="20" xfId="0" applyNumberFormat="1" applyFont="1" applyFill="1" applyBorder="1"/>
    <xf numFmtId="3" fontId="9" fillId="0" borderId="18" xfId="0" applyNumberFormat="1" applyFont="1" applyBorder="1"/>
    <xf numFmtId="3" fontId="9" fillId="0" borderId="21" xfId="0" applyNumberFormat="1" applyFont="1" applyBorder="1"/>
    <xf numFmtId="3" fontId="7" fillId="3" borderId="19" xfId="0" applyNumberFormat="1" applyFont="1" applyFill="1" applyBorder="1"/>
    <xf numFmtId="3" fontId="10" fillId="0" borderId="21" xfId="0" applyNumberFormat="1" applyFont="1" applyBorder="1"/>
    <xf numFmtId="3" fontId="9" fillId="0" borderId="43" xfId="0" applyNumberFormat="1" applyFont="1" applyBorder="1"/>
    <xf numFmtId="3" fontId="9" fillId="0" borderId="19" xfId="0" applyNumberFormat="1" applyFont="1" applyBorder="1" applyAlignment="1">
      <alignment horizontal="center"/>
    </xf>
    <xf numFmtId="3" fontId="41" fillId="2" borderId="8" xfId="0" applyNumberFormat="1" applyFont="1" applyFill="1" applyBorder="1" applyAlignment="1">
      <alignment wrapText="1"/>
    </xf>
    <xf numFmtId="3" fontId="41" fillId="3" borderId="8" xfId="0" applyNumberFormat="1" applyFont="1" applyFill="1" applyBorder="1" applyAlignment="1">
      <alignment wrapText="1"/>
    </xf>
    <xf numFmtId="3" fontId="9" fillId="0" borderId="40" xfId="0" applyNumberFormat="1" applyFont="1" applyBorder="1" applyAlignment="1">
      <alignment horizontal="right"/>
    </xf>
    <xf numFmtId="3" fontId="41" fillId="10" borderId="8" xfId="0" applyNumberFormat="1" applyFont="1" applyFill="1" applyBorder="1" applyAlignment="1">
      <alignment wrapText="1"/>
    </xf>
    <xf numFmtId="3" fontId="10" fillId="0" borderId="6" xfId="0" applyNumberFormat="1" applyFont="1" applyBorder="1"/>
    <xf numFmtId="3" fontId="7" fillId="11" borderId="39" xfId="0" applyNumberFormat="1" applyFont="1" applyFill="1" applyBorder="1" applyAlignment="1">
      <alignment horizontal="right"/>
    </xf>
    <xf numFmtId="3" fontId="7" fillId="11" borderId="0" xfId="0" applyNumberFormat="1" applyFont="1" applyFill="1" applyBorder="1"/>
    <xf numFmtId="3" fontId="7" fillId="0" borderId="19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11" borderId="20" xfId="0" applyNumberFormat="1" applyFont="1" applyFill="1" applyBorder="1" applyAlignment="1">
      <alignment horizontal="right"/>
    </xf>
    <xf numFmtId="3" fontId="9" fillId="0" borderId="19" xfId="0" applyNumberFormat="1" applyFont="1" applyBorder="1" applyAlignment="1">
      <alignment horizontal="right"/>
    </xf>
    <xf numFmtId="3" fontId="9" fillId="0" borderId="20" xfId="0" applyNumberFormat="1" applyFont="1" applyBorder="1"/>
    <xf numFmtId="3" fontId="9" fillId="11" borderId="20" xfId="0" applyNumberFormat="1" applyFont="1" applyFill="1" applyBorder="1"/>
    <xf numFmtId="3" fontId="9" fillId="0" borderId="20" xfId="0" applyNumberFormat="1" applyFont="1" applyBorder="1" applyAlignment="1">
      <alignment horizontal="right"/>
    </xf>
    <xf numFmtId="3" fontId="9" fillId="11" borderId="20" xfId="0" applyNumberFormat="1" applyFont="1" applyFill="1" applyBorder="1" applyAlignment="1">
      <alignment horizontal="right"/>
    </xf>
    <xf numFmtId="3" fontId="7" fillId="0" borderId="9" xfId="0" applyNumberFormat="1" applyFont="1" applyBorder="1"/>
    <xf numFmtId="3" fontId="9" fillId="0" borderId="45" xfId="0" applyNumberFormat="1" applyFont="1" applyBorder="1" applyAlignment="1">
      <alignment horizontal="right"/>
    </xf>
    <xf numFmtId="3" fontId="9" fillId="0" borderId="24" xfId="0" applyNumberFormat="1" applyFont="1" applyBorder="1" applyAlignment="1">
      <alignment horizontal="right"/>
    </xf>
    <xf numFmtId="3" fontId="7" fillId="0" borderId="41" xfId="0" applyNumberFormat="1" applyFont="1" applyBorder="1"/>
    <xf numFmtId="3" fontId="7" fillId="11" borderId="41" xfId="0" applyNumberFormat="1" applyFont="1" applyFill="1" applyBorder="1"/>
    <xf numFmtId="3" fontId="9" fillId="0" borderId="9" xfId="0" applyNumberFormat="1" applyFont="1" applyBorder="1" applyAlignment="1">
      <alignment horizontal="right"/>
    </xf>
    <xf numFmtId="3" fontId="9" fillId="0" borderId="5" xfId="0" applyNumberFormat="1" applyFont="1" applyBorder="1"/>
    <xf numFmtId="3" fontId="7" fillId="0" borderId="5" xfId="0" applyNumberFormat="1" applyFont="1" applyBorder="1"/>
    <xf numFmtId="3" fontId="36" fillId="0" borderId="19" xfId="0" applyNumberFormat="1" applyFont="1" applyBorder="1"/>
    <xf numFmtId="3" fontId="10" fillId="0" borderId="20" xfId="0" applyNumberFormat="1" applyFont="1" applyBorder="1"/>
    <xf numFmtId="3" fontId="10" fillId="11" borderId="20" xfId="0" applyNumberFormat="1" applyFont="1" applyFill="1" applyBorder="1"/>
    <xf numFmtId="3" fontId="10" fillId="0" borderId="43" xfId="0" applyNumberFormat="1" applyFont="1" applyBorder="1"/>
    <xf numFmtId="3" fontId="7" fillId="2" borderId="19" xfId="0" applyNumberFormat="1" applyFont="1" applyFill="1" applyBorder="1"/>
    <xf numFmtId="3" fontId="3" fillId="0" borderId="20" xfId="0" applyNumberFormat="1" applyFont="1" applyBorder="1"/>
    <xf numFmtId="3" fontId="3" fillId="11" borderId="20" xfId="0" applyNumberFormat="1" applyFont="1" applyFill="1" applyBorder="1"/>
    <xf numFmtId="3" fontId="10" fillId="0" borderId="19" xfId="0" applyNumberFormat="1" applyFont="1" applyBorder="1"/>
    <xf numFmtId="3" fontId="9" fillId="0" borderId="24" xfId="0" applyNumberFormat="1" applyFont="1" applyBorder="1"/>
    <xf numFmtId="3" fontId="9" fillId="11" borderId="24" xfId="0" applyNumberFormat="1" applyFont="1" applyFill="1" applyBorder="1"/>
    <xf numFmtId="3" fontId="9" fillId="0" borderId="6" xfId="0" applyNumberFormat="1" applyFont="1" applyBorder="1"/>
    <xf numFmtId="3" fontId="9" fillId="0" borderId="23" xfId="0" applyNumberFormat="1" applyFont="1" applyBorder="1"/>
    <xf numFmtId="3" fontId="9" fillId="11" borderId="23" xfId="0" applyNumberFormat="1" applyFont="1" applyFill="1" applyBorder="1"/>
    <xf numFmtId="3" fontId="9" fillId="0" borderId="46" xfId="0" applyNumberFormat="1" applyFont="1" applyBorder="1"/>
    <xf numFmtId="3" fontId="7" fillId="2" borderId="19" xfId="0" applyNumberFormat="1" applyFont="1" applyFill="1" applyBorder="1" applyAlignment="1">
      <alignment horizontal="right"/>
    </xf>
    <xf numFmtId="3" fontId="7" fillId="9" borderId="19" xfId="0" applyNumberFormat="1" applyFont="1" applyFill="1" applyBorder="1" applyAlignment="1">
      <alignment horizontal="right"/>
    </xf>
    <xf numFmtId="3" fontId="10" fillId="0" borderId="24" xfId="0" applyNumberFormat="1" applyFont="1" applyBorder="1"/>
    <xf numFmtId="3" fontId="10" fillId="11" borderId="24" xfId="0" applyNumberFormat="1" applyFont="1" applyFill="1" applyBorder="1"/>
    <xf numFmtId="3" fontId="10" fillId="0" borderId="0" xfId="0" applyNumberFormat="1" applyFont="1" applyBorder="1"/>
    <xf numFmtId="3" fontId="10" fillId="0" borderId="27" xfId="0" applyNumberFormat="1" applyFont="1" applyBorder="1"/>
    <xf numFmtId="3" fontId="7" fillId="0" borderId="22" xfId="0" applyNumberFormat="1" applyFont="1" applyBorder="1"/>
    <xf numFmtId="3" fontId="7" fillId="0" borderId="24" xfId="0" applyNumberFormat="1" applyFont="1" applyBorder="1"/>
    <xf numFmtId="3" fontId="7" fillId="11" borderId="24" xfId="0" applyNumberFormat="1" applyFont="1" applyFill="1" applyBorder="1"/>
    <xf numFmtId="3" fontId="9" fillId="0" borderId="18" xfId="1" applyNumberFormat="1" applyFont="1" applyBorder="1"/>
    <xf numFmtId="3" fontId="9" fillId="0" borderId="21" xfId="1" applyNumberFormat="1" applyFont="1" applyBorder="1"/>
    <xf numFmtId="3" fontId="9" fillId="0" borderId="18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horizontal="right"/>
    </xf>
    <xf numFmtId="4" fontId="9" fillId="0" borderId="48" xfId="0" applyNumberFormat="1" applyFont="1" applyBorder="1"/>
    <xf numFmtId="4" fontId="11" fillId="0" borderId="48" xfId="0" applyNumberFormat="1" applyFont="1" applyBorder="1"/>
    <xf numFmtId="3" fontId="7" fillId="11" borderId="45" xfId="0" applyNumberFormat="1" applyFont="1" applyFill="1" applyBorder="1"/>
    <xf numFmtId="3" fontId="9" fillId="0" borderId="22" xfId="0" applyNumberFormat="1" applyFont="1" applyBorder="1"/>
    <xf numFmtId="3" fontId="7" fillId="0" borderId="49" xfId="0" applyNumberFormat="1" applyFont="1" applyBorder="1"/>
    <xf numFmtId="3" fontId="9" fillId="0" borderId="49" xfId="0" applyNumberFormat="1" applyFont="1" applyBorder="1"/>
    <xf numFmtId="3" fontId="32" fillId="0" borderId="49" xfId="0" applyNumberFormat="1" applyFont="1" applyBorder="1"/>
    <xf numFmtId="3" fontId="10" fillId="0" borderId="51" xfId="0" applyNumberFormat="1" applyFont="1" applyBorder="1"/>
    <xf numFmtId="3" fontId="10" fillId="0" borderId="50" xfId="0" applyNumberFormat="1" applyFont="1" applyBorder="1"/>
    <xf numFmtId="3" fontId="9" fillId="0" borderId="27" xfId="0" applyNumberFormat="1" applyFont="1" applyBorder="1"/>
    <xf numFmtId="3" fontId="7" fillId="0" borderId="52" xfId="0" applyNumberFormat="1" applyFont="1" applyBorder="1" applyAlignment="1">
      <alignment horizontal="right"/>
    </xf>
    <xf numFmtId="0" fontId="1" fillId="0" borderId="0" xfId="2" applyFont="1"/>
    <xf numFmtId="3" fontId="4" fillId="0" borderId="53" xfId="0" applyNumberFormat="1" applyFont="1" applyBorder="1"/>
    <xf numFmtId="3" fontId="4" fillId="0" borderId="54" xfId="0" applyNumberFormat="1" applyFont="1" applyBorder="1"/>
    <xf numFmtId="0" fontId="21" fillId="0" borderId="55" xfId="0" applyFont="1" applyBorder="1"/>
    <xf numFmtId="0" fontId="21" fillId="0" borderId="57" xfId="0" applyFont="1" applyBorder="1"/>
    <xf numFmtId="3" fontId="21" fillId="0" borderId="58" xfId="0" applyNumberFormat="1" applyFont="1" applyBorder="1"/>
    <xf numFmtId="3" fontId="21" fillId="0" borderId="56" xfId="1" applyNumberFormat="1" applyFont="1" applyBorder="1"/>
    <xf numFmtId="0" fontId="7" fillId="12" borderId="0" xfId="0" applyFont="1" applyFill="1"/>
    <xf numFmtId="0" fontId="7" fillId="13" borderId="0" xfId="0" applyFont="1" applyFill="1"/>
    <xf numFmtId="166" fontId="7" fillId="0" borderId="0" xfId="0" applyNumberFormat="1" applyFont="1" applyAlignment="1">
      <alignment horizontal="right" vertical="center"/>
    </xf>
  </cellXfs>
  <cellStyles count="3">
    <cellStyle name="Komma" xfId="1" builtinId="3"/>
    <cellStyle name="Link" xfId="2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0</xdr:rowOff>
    </xdr:from>
    <xdr:to>
      <xdr:col>6</xdr:col>
      <xdr:colOff>257175</xdr:colOff>
      <xdr:row>3</xdr:row>
      <xdr:rowOff>57150</xdr:rowOff>
    </xdr:to>
    <xdr:pic>
      <xdr:nvPicPr>
        <xdr:cNvPr id="3" name="Picture 1" descr="Logo Schweizerische Eidgenossenschaf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0"/>
          <a:ext cx="2219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257175</xdr:colOff>
      <xdr:row>3</xdr:row>
      <xdr:rowOff>57150</xdr:rowOff>
    </xdr:to>
    <xdr:pic>
      <xdr:nvPicPr>
        <xdr:cNvPr id="4" name="Picture 1" descr="Logo Schweizerische Eidgenossenschaf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0"/>
          <a:ext cx="22193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cal.ch/FMC/d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4:AO975"/>
  <sheetViews>
    <sheetView showGridLines="0" tabSelected="1" zoomScaleNormal="100" workbookViewId="0">
      <selection activeCell="H14" sqref="H14"/>
    </sheetView>
  </sheetViews>
  <sheetFormatPr baseColWidth="10" defaultRowHeight="12.75" customHeight="1"/>
  <cols>
    <col min="1" max="1" width="5.85546875" style="1" customWidth="1"/>
    <col min="2" max="2" width="22.7109375" style="15" customWidth="1"/>
    <col min="3" max="3" width="8" style="455" customWidth="1"/>
    <col min="4" max="4" width="3.140625" style="456" customWidth="1"/>
    <col min="5" max="5" width="3.42578125" style="455" customWidth="1"/>
    <col min="6" max="6" width="7" style="15" customWidth="1"/>
    <col min="7" max="7" width="8.5703125" style="176" customWidth="1"/>
    <col min="8" max="8" width="15.85546875" style="59" customWidth="1"/>
    <col min="9" max="9" width="10.42578125" style="59" customWidth="1"/>
    <col min="10" max="10" width="0.42578125" style="336" hidden="1" customWidth="1"/>
    <col min="11" max="11" width="11.140625" style="16" customWidth="1"/>
    <col min="12" max="12" width="10.85546875" style="16" customWidth="1"/>
    <col min="13" max="16" width="10" style="247" customWidth="1"/>
    <col min="17" max="17" width="2.42578125" style="63" customWidth="1"/>
    <col min="18" max="18" width="2.42578125" style="10" customWidth="1"/>
    <col min="19" max="23" width="2.42578125" style="53" customWidth="1"/>
    <col min="24" max="24" width="5.42578125" style="59" customWidth="1"/>
    <col min="25" max="25" width="6.85546875" style="178" customWidth="1"/>
    <col min="26" max="26" width="10.5703125" style="460" customWidth="1"/>
    <col min="27" max="27" width="10.5703125" style="14" customWidth="1"/>
    <col min="28" max="28" width="10.5703125" style="15" customWidth="1"/>
    <col min="29" max="30" width="10.5703125" style="16" customWidth="1"/>
    <col min="31" max="31" width="42.42578125" style="15" customWidth="1"/>
    <col min="32" max="34" width="11.42578125" style="15"/>
    <col min="35" max="36" width="10.5703125" style="17" customWidth="1"/>
    <col min="37" max="37" width="10.5703125" style="18" customWidth="1"/>
    <col min="38" max="38" width="10.5703125" style="19" customWidth="1"/>
    <col min="39" max="259" width="11.42578125" style="15"/>
    <col min="260" max="260" width="4.42578125" style="15" customWidth="1"/>
    <col min="261" max="261" width="11.85546875" style="15" customWidth="1"/>
    <col min="262" max="262" width="4.140625" style="15" customWidth="1"/>
    <col min="263" max="263" width="3.140625" style="15" customWidth="1"/>
    <col min="264" max="264" width="3.42578125" style="15" customWidth="1"/>
    <col min="265" max="265" width="7" style="15" customWidth="1"/>
    <col min="266" max="266" width="5.5703125" style="15" customWidth="1"/>
    <col min="267" max="268" width="10.42578125" style="15" customWidth="1"/>
    <col min="269" max="269" width="0" style="15" hidden="1" customWidth="1"/>
    <col min="270" max="270" width="10" style="15" customWidth="1"/>
    <col min="271" max="271" width="10.140625" style="15" customWidth="1"/>
    <col min="272" max="272" width="10" style="15" customWidth="1"/>
    <col min="273" max="279" width="2.42578125" style="15" customWidth="1"/>
    <col min="280" max="280" width="5.42578125" style="15" customWidth="1"/>
    <col min="281" max="281" width="6.85546875" style="15" customWidth="1"/>
    <col min="282" max="286" width="10.5703125" style="15" customWidth="1"/>
    <col min="287" max="287" width="42.42578125" style="15" customWidth="1"/>
    <col min="288" max="290" width="11.42578125" style="15"/>
    <col min="291" max="294" width="10.5703125" style="15" customWidth="1"/>
    <col min="295" max="515" width="11.42578125" style="15"/>
    <col min="516" max="516" width="4.42578125" style="15" customWidth="1"/>
    <col min="517" max="517" width="11.85546875" style="15" customWidth="1"/>
    <col min="518" max="518" width="4.140625" style="15" customWidth="1"/>
    <col min="519" max="519" width="3.140625" style="15" customWidth="1"/>
    <col min="520" max="520" width="3.42578125" style="15" customWidth="1"/>
    <col min="521" max="521" width="7" style="15" customWidth="1"/>
    <col min="522" max="522" width="5.5703125" style="15" customWidth="1"/>
    <col min="523" max="524" width="10.42578125" style="15" customWidth="1"/>
    <col min="525" max="525" width="0" style="15" hidden="1" customWidth="1"/>
    <col min="526" max="526" width="10" style="15" customWidth="1"/>
    <col min="527" max="527" width="10.140625" style="15" customWidth="1"/>
    <col min="528" max="528" width="10" style="15" customWidth="1"/>
    <col min="529" max="535" width="2.42578125" style="15" customWidth="1"/>
    <col min="536" max="536" width="5.42578125" style="15" customWidth="1"/>
    <col min="537" max="537" width="6.85546875" style="15" customWidth="1"/>
    <col min="538" max="542" width="10.5703125" style="15" customWidth="1"/>
    <col min="543" max="543" width="42.42578125" style="15" customWidth="1"/>
    <col min="544" max="546" width="11.42578125" style="15"/>
    <col min="547" max="550" width="10.5703125" style="15" customWidth="1"/>
    <col min="551" max="771" width="11.42578125" style="15"/>
    <col min="772" max="772" width="4.42578125" style="15" customWidth="1"/>
    <col min="773" max="773" width="11.85546875" style="15" customWidth="1"/>
    <col min="774" max="774" width="4.140625" style="15" customWidth="1"/>
    <col min="775" max="775" width="3.140625" style="15" customWidth="1"/>
    <col min="776" max="776" width="3.42578125" style="15" customWidth="1"/>
    <col min="777" max="777" width="7" style="15" customWidth="1"/>
    <col min="778" max="778" width="5.5703125" style="15" customWidth="1"/>
    <col min="779" max="780" width="10.42578125" style="15" customWidth="1"/>
    <col min="781" max="781" width="0" style="15" hidden="1" customWidth="1"/>
    <col min="782" max="782" width="10" style="15" customWidth="1"/>
    <col min="783" max="783" width="10.140625" style="15" customWidth="1"/>
    <col min="784" max="784" width="10" style="15" customWidth="1"/>
    <col min="785" max="791" width="2.42578125" style="15" customWidth="1"/>
    <col min="792" max="792" width="5.42578125" style="15" customWidth="1"/>
    <col min="793" max="793" width="6.85546875" style="15" customWidth="1"/>
    <col min="794" max="798" width="10.5703125" style="15" customWidth="1"/>
    <col min="799" max="799" width="42.42578125" style="15" customWidth="1"/>
    <col min="800" max="802" width="11.42578125" style="15"/>
    <col min="803" max="806" width="10.5703125" style="15" customWidth="1"/>
    <col min="807" max="1027" width="11.42578125" style="15"/>
    <col min="1028" max="1028" width="4.42578125" style="15" customWidth="1"/>
    <col min="1029" max="1029" width="11.85546875" style="15" customWidth="1"/>
    <col min="1030" max="1030" width="4.140625" style="15" customWidth="1"/>
    <col min="1031" max="1031" width="3.140625" style="15" customWidth="1"/>
    <col min="1032" max="1032" width="3.42578125" style="15" customWidth="1"/>
    <col min="1033" max="1033" width="7" style="15" customWidth="1"/>
    <col min="1034" max="1034" width="5.5703125" style="15" customWidth="1"/>
    <col min="1035" max="1036" width="10.42578125" style="15" customWidth="1"/>
    <col min="1037" max="1037" width="0" style="15" hidden="1" customWidth="1"/>
    <col min="1038" max="1038" width="10" style="15" customWidth="1"/>
    <col min="1039" max="1039" width="10.140625" style="15" customWidth="1"/>
    <col min="1040" max="1040" width="10" style="15" customWidth="1"/>
    <col min="1041" max="1047" width="2.42578125" style="15" customWidth="1"/>
    <col min="1048" max="1048" width="5.42578125" style="15" customWidth="1"/>
    <col min="1049" max="1049" width="6.85546875" style="15" customWidth="1"/>
    <col min="1050" max="1054" width="10.5703125" style="15" customWidth="1"/>
    <col min="1055" max="1055" width="42.42578125" style="15" customWidth="1"/>
    <col min="1056" max="1058" width="11.42578125" style="15"/>
    <col min="1059" max="1062" width="10.5703125" style="15" customWidth="1"/>
    <col min="1063" max="1283" width="11.42578125" style="15"/>
    <col min="1284" max="1284" width="4.42578125" style="15" customWidth="1"/>
    <col min="1285" max="1285" width="11.85546875" style="15" customWidth="1"/>
    <col min="1286" max="1286" width="4.140625" style="15" customWidth="1"/>
    <col min="1287" max="1287" width="3.140625" style="15" customWidth="1"/>
    <col min="1288" max="1288" width="3.42578125" style="15" customWidth="1"/>
    <col min="1289" max="1289" width="7" style="15" customWidth="1"/>
    <col min="1290" max="1290" width="5.5703125" style="15" customWidth="1"/>
    <col min="1291" max="1292" width="10.42578125" style="15" customWidth="1"/>
    <col min="1293" max="1293" width="0" style="15" hidden="1" customWidth="1"/>
    <col min="1294" max="1294" width="10" style="15" customWidth="1"/>
    <col min="1295" max="1295" width="10.140625" style="15" customWidth="1"/>
    <col min="1296" max="1296" width="10" style="15" customWidth="1"/>
    <col min="1297" max="1303" width="2.42578125" style="15" customWidth="1"/>
    <col min="1304" max="1304" width="5.42578125" style="15" customWidth="1"/>
    <col min="1305" max="1305" width="6.85546875" style="15" customWidth="1"/>
    <col min="1306" max="1310" width="10.5703125" style="15" customWidth="1"/>
    <col min="1311" max="1311" width="42.42578125" style="15" customWidth="1"/>
    <col min="1312" max="1314" width="11.42578125" style="15"/>
    <col min="1315" max="1318" width="10.5703125" style="15" customWidth="1"/>
    <col min="1319" max="1539" width="11.42578125" style="15"/>
    <col min="1540" max="1540" width="4.42578125" style="15" customWidth="1"/>
    <col min="1541" max="1541" width="11.85546875" style="15" customWidth="1"/>
    <col min="1542" max="1542" width="4.140625" style="15" customWidth="1"/>
    <col min="1543" max="1543" width="3.140625" style="15" customWidth="1"/>
    <col min="1544" max="1544" width="3.42578125" style="15" customWidth="1"/>
    <col min="1545" max="1545" width="7" style="15" customWidth="1"/>
    <col min="1546" max="1546" width="5.5703125" style="15" customWidth="1"/>
    <col min="1547" max="1548" width="10.42578125" style="15" customWidth="1"/>
    <col min="1549" max="1549" width="0" style="15" hidden="1" customWidth="1"/>
    <col min="1550" max="1550" width="10" style="15" customWidth="1"/>
    <col min="1551" max="1551" width="10.140625" style="15" customWidth="1"/>
    <col min="1552" max="1552" width="10" style="15" customWidth="1"/>
    <col min="1553" max="1559" width="2.42578125" style="15" customWidth="1"/>
    <col min="1560" max="1560" width="5.42578125" style="15" customWidth="1"/>
    <col min="1561" max="1561" width="6.85546875" style="15" customWidth="1"/>
    <col min="1562" max="1566" width="10.5703125" style="15" customWidth="1"/>
    <col min="1567" max="1567" width="42.42578125" style="15" customWidth="1"/>
    <col min="1568" max="1570" width="11.42578125" style="15"/>
    <col min="1571" max="1574" width="10.5703125" style="15" customWidth="1"/>
    <col min="1575" max="1795" width="11.42578125" style="15"/>
    <col min="1796" max="1796" width="4.42578125" style="15" customWidth="1"/>
    <col min="1797" max="1797" width="11.85546875" style="15" customWidth="1"/>
    <col min="1798" max="1798" width="4.140625" style="15" customWidth="1"/>
    <col min="1799" max="1799" width="3.140625" style="15" customWidth="1"/>
    <col min="1800" max="1800" width="3.42578125" style="15" customWidth="1"/>
    <col min="1801" max="1801" width="7" style="15" customWidth="1"/>
    <col min="1802" max="1802" width="5.5703125" style="15" customWidth="1"/>
    <col min="1803" max="1804" width="10.42578125" style="15" customWidth="1"/>
    <col min="1805" max="1805" width="0" style="15" hidden="1" customWidth="1"/>
    <col min="1806" max="1806" width="10" style="15" customWidth="1"/>
    <col min="1807" max="1807" width="10.140625" style="15" customWidth="1"/>
    <col min="1808" max="1808" width="10" style="15" customWidth="1"/>
    <col min="1809" max="1815" width="2.42578125" style="15" customWidth="1"/>
    <col min="1816" max="1816" width="5.42578125" style="15" customWidth="1"/>
    <col min="1817" max="1817" width="6.85546875" style="15" customWidth="1"/>
    <col min="1818" max="1822" width="10.5703125" style="15" customWidth="1"/>
    <col min="1823" max="1823" width="42.42578125" style="15" customWidth="1"/>
    <col min="1824" max="1826" width="11.42578125" style="15"/>
    <col min="1827" max="1830" width="10.5703125" style="15" customWidth="1"/>
    <col min="1831" max="2051" width="11.42578125" style="15"/>
    <col min="2052" max="2052" width="4.42578125" style="15" customWidth="1"/>
    <col min="2053" max="2053" width="11.85546875" style="15" customWidth="1"/>
    <col min="2054" max="2054" width="4.140625" style="15" customWidth="1"/>
    <col min="2055" max="2055" width="3.140625" style="15" customWidth="1"/>
    <col min="2056" max="2056" width="3.42578125" style="15" customWidth="1"/>
    <col min="2057" max="2057" width="7" style="15" customWidth="1"/>
    <col min="2058" max="2058" width="5.5703125" style="15" customWidth="1"/>
    <col min="2059" max="2060" width="10.42578125" style="15" customWidth="1"/>
    <col min="2061" max="2061" width="0" style="15" hidden="1" customWidth="1"/>
    <col min="2062" max="2062" width="10" style="15" customWidth="1"/>
    <col min="2063" max="2063" width="10.140625" style="15" customWidth="1"/>
    <col min="2064" max="2064" width="10" style="15" customWidth="1"/>
    <col min="2065" max="2071" width="2.42578125" style="15" customWidth="1"/>
    <col min="2072" max="2072" width="5.42578125" style="15" customWidth="1"/>
    <col min="2073" max="2073" width="6.85546875" style="15" customWidth="1"/>
    <col min="2074" max="2078" width="10.5703125" style="15" customWidth="1"/>
    <col min="2079" max="2079" width="42.42578125" style="15" customWidth="1"/>
    <col min="2080" max="2082" width="11.42578125" style="15"/>
    <col min="2083" max="2086" width="10.5703125" style="15" customWidth="1"/>
    <col min="2087" max="2307" width="11.42578125" style="15"/>
    <col min="2308" max="2308" width="4.42578125" style="15" customWidth="1"/>
    <col min="2309" max="2309" width="11.85546875" style="15" customWidth="1"/>
    <col min="2310" max="2310" width="4.140625" style="15" customWidth="1"/>
    <col min="2311" max="2311" width="3.140625" style="15" customWidth="1"/>
    <col min="2312" max="2312" width="3.42578125" style="15" customWidth="1"/>
    <col min="2313" max="2313" width="7" style="15" customWidth="1"/>
    <col min="2314" max="2314" width="5.5703125" style="15" customWidth="1"/>
    <col min="2315" max="2316" width="10.42578125" style="15" customWidth="1"/>
    <col min="2317" max="2317" width="0" style="15" hidden="1" customWidth="1"/>
    <col min="2318" max="2318" width="10" style="15" customWidth="1"/>
    <col min="2319" max="2319" width="10.140625" style="15" customWidth="1"/>
    <col min="2320" max="2320" width="10" style="15" customWidth="1"/>
    <col min="2321" max="2327" width="2.42578125" style="15" customWidth="1"/>
    <col min="2328" max="2328" width="5.42578125" style="15" customWidth="1"/>
    <col min="2329" max="2329" width="6.85546875" style="15" customWidth="1"/>
    <col min="2330" max="2334" width="10.5703125" style="15" customWidth="1"/>
    <col min="2335" max="2335" width="42.42578125" style="15" customWidth="1"/>
    <col min="2336" max="2338" width="11.42578125" style="15"/>
    <col min="2339" max="2342" width="10.5703125" style="15" customWidth="1"/>
    <col min="2343" max="2563" width="11.42578125" style="15"/>
    <col min="2564" max="2564" width="4.42578125" style="15" customWidth="1"/>
    <col min="2565" max="2565" width="11.85546875" style="15" customWidth="1"/>
    <col min="2566" max="2566" width="4.140625" style="15" customWidth="1"/>
    <col min="2567" max="2567" width="3.140625" style="15" customWidth="1"/>
    <col min="2568" max="2568" width="3.42578125" style="15" customWidth="1"/>
    <col min="2569" max="2569" width="7" style="15" customWidth="1"/>
    <col min="2570" max="2570" width="5.5703125" style="15" customWidth="1"/>
    <col min="2571" max="2572" width="10.42578125" style="15" customWidth="1"/>
    <col min="2573" max="2573" width="0" style="15" hidden="1" customWidth="1"/>
    <col min="2574" max="2574" width="10" style="15" customWidth="1"/>
    <col min="2575" max="2575" width="10.140625" style="15" customWidth="1"/>
    <col min="2576" max="2576" width="10" style="15" customWidth="1"/>
    <col min="2577" max="2583" width="2.42578125" style="15" customWidth="1"/>
    <col min="2584" max="2584" width="5.42578125" style="15" customWidth="1"/>
    <col min="2585" max="2585" width="6.85546875" style="15" customWidth="1"/>
    <col min="2586" max="2590" width="10.5703125" style="15" customWidth="1"/>
    <col min="2591" max="2591" width="42.42578125" style="15" customWidth="1"/>
    <col min="2592" max="2594" width="11.42578125" style="15"/>
    <col min="2595" max="2598" width="10.5703125" style="15" customWidth="1"/>
    <col min="2599" max="2819" width="11.42578125" style="15"/>
    <col min="2820" max="2820" width="4.42578125" style="15" customWidth="1"/>
    <col min="2821" max="2821" width="11.85546875" style="15" customWidth="1"/>
    <col min="2822" max="2822" width="4.140625" style="15" customWidth="1"/>
    <col min="2823" max="2823" width="3.140625" style="15" customWidth="1"/>
    <col min="2824" max="2824" width="3.42578125" style="15" customWidth="1"/>
    <col min="2825" max="2825" width="7" style="15" customWidth="1"/>
    <col min="2826" max="2826" width="5.5703125" style="15" customWidth="1"/>
    <col min="2827" max="2828" width="10.42578125" style="15" customWidth="1"/>
    <col min="2829" max="2829" width="0" style="15" hidden="1" customWidth="1"/>
    <col min="2830" max="2830" width="10" style="15" customWidth="1"/>
    <col min="2831" max="2831" width="10.140625" style="15" customWidth="1"/>
    <col min="2832" max="2832" width="10" style="15" customWidth="1"/>
    <col min="2833" max="2839" width="2.42578125" style="15" customWidth="1"/>
    <col min="2840" max="2840" width="5.42578125" style="15" customWidth="1"/>
    <col min="2841" max="2841" width="6.85546875" style="15" customWidth="1"/>
    <col min="2842" max="2846" width="10.5703125" style="15" customWidth="1"/>
    <col min="2847" max="2847" width="42.42578125" style="15" customWidth="1"/>
    <col min="2848" max="2850" width="11.42578125" style="15"/>
    <col min="2851" max="2854" width="10.5703125" style="15" customWidth="1"/>
    <col min="2855" max="3075" width="11.42578125" style="15"/>
    <col min="3076" max="3076" width="4.42578125" style="15" customWidth="1"/>
    <col min="3077" max="3077" width="11.85546875" style="15" customWidth="1"/>
    <col min="3078" max="3078" width="4.140625" style="15" customWidth="1"/>
    <col min="3079" max="3079" width="3.140625" style="15" customWidth="1"/>
    <col min="3080" max="3080" width="3.42578125" style="15" customWidth="1"/>
    <col min="3081" max="3081" width="7" style="15" customWidth="1"/>
    <col min="3082" max="3082" width="5.5703125" style="15" customWidth="1"/>
    <col min="3083" max="3084" width="10.42578125" style="15" customWidth="1"/>
    <col min="3085" max="3085" width="0" style="15" hidden="1" customWidth="1"/>
    <col min="3086" max="3086" width="10" style="15" customWidth="1"/>
    <col min="3087" max="3087" width="10.140625" style="15" customWidth="1"/>
    <col min="3088" max="3088" width="10" style="15" customWidth="1"/>
    <col min="3089" max="3095" width="2.42578125" style="15" customWidth="1"/>
    <col min="3096" max="3096" width="5.42578125" style="15" customWidth="1"/>
    <col min="3097" max="3097" width="6.85546875" style="15" customWidth="1"/>
    <col min="3098" max="3102" width="10.5703125" style="15" customWidth="1"/>
    <col min="3103" max="3103" width="42.42578125" style="15" customWidth="1"/>
    <col min="3104" max="3106" width="11.42578125" style="15"/>
    <col min="3107" max="3110" width="10.5703125" style="15" customWidth="1"/>
    <col min="3111" max="3331" width="11.42578125" style="15"/>
    <col min="3332" max="3332" width="4.42578125" style="15" customWidth="1"/>
    <col min="3333" max="3333" width="11.85546875" style="15" customWidth="1"/>
    <col min="3334" max="3334" width="4.140625" style="15" customWidth="1"/>
    <col min="3335" max="3335" width="3.140625" style="15" customWidth="1"/>
    <col min="3336" max="3336" width="3.42578125" style="15" customWidth="1"/>
    <col min="3337" max="3337" width="7" style="15" customWidth="1"/>
    <col min="3338" max="3338" width="5.5703125" style="15" customWidth="1"/>
    <col min="3339" max="3340" width="10.42578125" style="15" customWidth="1"/>
    <col min="3341" max="3341" width="0" style="15" hidden="1" customWidth="1"/>
    <col min="3342" max="3342" width="10" style="15" customWidth="1"/>
    <col min="3343" max="3343" width="10.140625" style="15" customWidth="1"/>
    <col min="3344" max="3344" width="10" style="15" customWidth="1"/>
    <col min="3345" max="3351" width="2.42578125" style="15" customWidth="1"/>
    <col min="3352" max="3352" width="5.42578125" style="15" customWidth="1"/>
    <col min="3353" max="3353" width="6.85546875" style="15" customWidth="1"/>
    <col min="3354" max="3358" width="10.5703125" style="15" customWidth="1"/>
    <col min="3359" max="3359" width="42.42578125" style="15" customWidth="1"/>
    <col min="3360" max="3362" width="11.42578125" style="15"/>
    <col min="3363" max="3366" width="10.5703125" style="15" customWidth="1"/>
    <col min="3367" max="3587" width="11.42578125" style="15"/>
    <col min="3588" max="3588" width="4.42578125" style="15" customWidth="1"/>
    <col min="3589" max="3589" width="11.85546875" style="15" customWidth="1"/>
    <col min="3590" max="3590" width="4.140625" style="15" customWidth="1"/>
    <col min="3591" max="3591" width="3.140625" style="15" customWidth="1"/>
    <col min="3592" max="3592" width="3.42578125" style="15" customWidth="1"/>
    <col min="3593" max="3593" width="7" style="15" customWidth="1"/>
    <col min="3594" max="3594" width="5.5703125" style="15" customWidth="1"/>
    <col min="3595" max="3596" width="10.42578125" style="15" customWidth="1"/>
    <col min="3597" max="3597" width="0" style="15" hidden="1" customWidth="1"/>
    <col min="3598" max="3598" width="10" style="15" customWidth="1"/>
    <col min="3599" max="3599" width="10.140625" style="15" customWidth="1"/>
    <col min="3600" max="3600" width="10" style="15" customWidth="1"/>
    <col min="3601" max="3607" width="2.42578125" style="15" customWidth="1"/>
    <col min="3608" max="3608" width="5.42578125" style="15" customWidth="1"/>
    <col min="3609" max="3609" width="6.85546875" style="15" customWidth="1"/>
    <col min="3610" max="3614" width="10.5703125" style="15" customWidth="1"/>
    <col min="3615" max="3615" width="42.42578125" style="15" customWidth="1"/>
    <col min="3616" max="3618" width="11.42578125" style="15"/>
    <col min="3619" max="3622" width="10.5703125" style="15" customWidth="1"/>
    <col min="3623" max="3843" width="11.42578125" style="15"/>
    <col min="3844" max="3844" width="4.42578125" style="15" customWidth="1"/>
    <col min="3845" max="3845" width="11.85546875" style="15" customWidth="1"/>
    <col min="3846" max="3846" width="4.140625" style="15" customWidth="1"/>
    <col min="3847" max="3847" width="3.140625" style="15" customWidth="1"/>
    <col min="3848" max="3848" width="3.42578125" style="15" customWidth="1"/>
    <col min="3849" max="3849" width="7" style="15" customWidth="1"/>
    <col min="3850" max="3850" width="5.5703125" style="15" customWidth="1"/>
    <col min="3851" max="3852" width="10.42578125" style="15" customWidth="1"/>
    <col min="3853" max="3853" width="0" style="15" hidden="1" customWidth="1"/>
    <col min="3854" max="3854" width="10" style="15" customWidth="1"/>
    <col min="3855" max="3855" width="10.140625" style="15" customWidth="1"/>
    <col min="3856" max="3856" width="10" style="15" customWidth="1"/>
    <col min="3857" max="3863" width="2.42578125" style="15" customWidth="1"/>
    <col min="3864" max="3864" width="5.42578125" style="15" customWidth="1"/>
    <col min="3865" max="3865" width="6.85546875" style="15" customWidth="1"/>
    <col min="3866" max="3870" width="10.5703125" style="15" customWidth="1"/>
    <col min="3871" max="3871" width="42.42578125" style="15" customWidth="1"/>
    <col min="3872" max="3874" width="11.42578125" style="15"/>
    <col min="3875" max="3878" width="10.5703125" style="15" customWidth="1"/>
    <col min="3879" max="4099" width="11.42578125" style="15"/>
    <col min="4100" max="4100" width="4.42578125" style="15" customWidth="1"/>
    <col min="4101" max="4101" width="11.85546875" style="15" customWidth="1"/>
    <col min="4102" max="4102" width="4.140625" style="15" customWidth="1"/>
    <col min="4103" max="4103" width="3.140625" style="15" customWidth="1"/>
    <col min="4104" max="4104" width="3.42578125" style="15" customWidth="1"/>
    <col min="4105" max="4105" width="7" style="15" customWidth="1"/>
    <col min="4106" max="4106" width="5.5703125" style="15" customWidth="1"/>
    <col min="4107" max="4108" width="10.42578125" style="15" customWidth="1"/>
    <col min="4109" max="4109" width="0" style="15" hidden="1" customWidth="1"/>
    <col min="4110" max="4110" width="10" style="15" customWidth="1"/>
    <col min="4111" max="4111" width="10.140625" style="15" customWidth="1"/>
    <col min="4112" max="4112" width="10" style="15" customWidth="1"/>
    <col min="4113" max="4119" width="2.42578125" style="15" customWidth="1"/>
    <col min="4120" max="4120" width="5.42578125" style="15" customWidth="1"/>
    <col min="4121" max="4121" width="6.85546875" style="15" customWidth="1"/>
    <col min="4122" max="4126" width="10.5703125" style="15" customWidth="1"/>
    <col min="4127" max="4127" width="42.42578125" style="15" customWidth="1"/>
    <col min="4128" max="4130" width="11.42578125" style="15"/>
    <col min="4131" max="4134" width="10.5703125" style="15" customWidth="1"/>
    <col min="4135" max="4355" width="11.42578125" style="15"/>
    <col min="4356" max="4356" width="4.42578125" style="15" customWidth="1"/>
    <col min="4357" max="4357" width="11.85546875" style="15" customWidth="1"/>
    <col min="4358" max="4358" width="4.140625" style="15" customWidth="1"/>
    <col min="4359" max="4359" width="3.140625" style="15" customWidth="1"/>
    <col min="4360" max="4360" width="3.42578125" style="15" customWidth="1"/>
    <col min="4361" max="4361" width="7" style="15" customWidth="1"/>
    <col min="4362" max="4362" width="5.5703125" style="15" customWidth="1"/>
    <col min="4363" max="4364" width="10.42578125" style="15" customWidth="1"/>
    <col min="4365" max="4365" width="0" style="15" hidden="1" customWidth="1"/>
    <col min="4366" max="4366" width="10" style="15" customWidth="1"/>
    <col min="4367" max="4367" width="10.140625" style="15" customWidth="1"/>
    <col min="4368" max="4368" width="10" style="15" customWidth="1"/>
    <col min="4369" max="4375" width="2.42578125" style="15" customWidth="1"/>
    <col min="4376" max="4376" width="5.42578125" style="15" customWidth="1"/>
    <col min="4377" max="4377" width="6.85546875" style="15" customWidth="1"/>
    <col min="4378" max="4382" width="10.5703125" style="15" customWidth="1"/>
    <col min="4383" max="4383" width="42.42578125" style="15" customWidth="1"/>
    <col min="4384" max="4386" width="11.42578125" style="15"/>
    <col min="4387" max="4390" width="10.5703125" style="15" customWidth="1"/>
    <col min="4391" max="4611" width="11.42578125" style="15"/>
    <col min="4612" max="4612" width="4.42578125" style="15" customWidth="1"/>
    <col min="4613" max="4613" width="11.85546875" style="15" customWidth="1"/>
    <col min="4614" max="4614" width="4.140625" style="15" customWidth="1"/>
    <col min="4615" max="4615" width="3.140625" style="15" customWidth="1"/>
    <col min="4616" max="4616" width="3.42578125" style="15" customWidth="1"/>
    <col min="4617" max="4617" width="7" style="15" customWidth="1"/>
    <col min="4618" max="4618" width="5.5703125" style="15" customWidth="1"/>
    <col min="4619" max="4620" width="10.42578125" style="15" customWidth="1"/>
    <col min="4621" max="4621" width="0" style="15" hidden="1" customWidth="1"/>
    <col min="4622" max="4622" width="10" style="15" customWidth="1"/>
    <col min="4623" max="4623" width="10.140625" style="15" customWidth="1"/>
    <col min="4624" max="4624" width="10" style="15" customWidth="1"/>
    <col min="4625" max="4631" width="2.42578125" style="15" customWidth="1"/>
    <col min="4632" max="4632" width="5.42578125" style="15" customWidth="1"/>
    <col min="4633" max="4633" width="6.85546875" style="15" customWidth="1"/>
    <col min="4634" max="4638" width="10.5703125" style="15" customWidth="1"/>
    <col min="4639" max="4639" width="42.42578125" style="15" customWidth="1"/>
    <col min="4640" max="4642" width="11.42578125" style="15"/>
    <col min="4643" max="4646" width="10.5703125" style="15" customWidth="1"/>
    <col min="4647" max="4867" width="11.42578125" style="15"/>
    <col min="4868" max="4868" width="4.42578125" style="15" customWidth="1"/>
    <col min="4869" max="4869" width="11.85546875" style="15" customWidth="1"/>
    <col min="4870" max="4870" width="4.140625" style="15" customWidth="1"/>
    <col min="4871" max="4871" width="3.140625" style="15" customWidth="1"/>
    <col min="4872" max="4872" width="3.42578125" style="15" customWidth="1"/>
    <col min="4873" max="4873" width="7" style="15" customWidth="1"/>
    <col min="4874" max="4874" width="5.5703125" style="15" customWidth="1"/>
    <col min="4875" max="4876" width="10.42578125" style="15" customWidth="1"/>
    <col min="4877" max="4877" width="0" style="15" hidden="1" customWidth="1"/>
    <col min="4878" max="4878" width="10" style="15" customWidth="1"/>
    <col min="4879" max="4879" width="10.140625" style="15" customWidth="1"/>
    <col min="4880" max="4880" width="10" style="15" customWidth="1"/>
    <col min="4881" max="4887" width="2.42578125" style="15" customWidth="1"/>
    <col min="4888" max="4888" width="5.42578125" style="15" customWidth="1"/>
    <col min="4889" max="4889" width="6.85546875" style="15" customWidth="1"/>
    <col min="4890" max="4894" width="10.5703125" style="15" customWidth="1"/>
    <col min="4895" max="4895" width="42.42578125" style="15" customWidth="1"/>
    <col min="4896" max="4898" width="11.42578125" style="15"/>
    <col min="4899" max="4902" width="10.5703125" style="15" customWidth="1"/>
    <col min="4903" max="5123" width="11.42578125" style="15"/>
    <col min="5124" max="5124" width="4.42578125" style="15" customWidth="1"/>
    <col min="5125" max="5125" width="11.85546875" style="15" customWidth="1"/>
    <col min="5126" max="5126" width="4.140625" style="15" customWidth="1"/>
    <col min="5127" max="5127" width="3.140625" style="15" customWidth="1"/>
    <col min="5128" max="5128" width="3.42578125" style="15" customWidth="1"/>
    <col min="5129" max="5129" width="7" style="15" customWidth="1"/>
    <col min="5130" max="5130" width="5.5703125" style="15" customWidth="1"/>
    <col min="5131" max="5132" width="10.42578125" style="15" customWidth="1"/>
    <col min="5133" max="5133" width="0" style="15" hidden="1" customWidth="1"/>
    <col min="5134" max="5134" width="10" style="15" customWidth="1"/>
    <col min="5135" max="5135" width="10.140625" style="15" customWidth="1"/>
    <col min="5136" max="5136" width="10" style="15" customWidth="1"/>
    <col min="5137" max="5143" width="2.42578125" style="15" customWidth="1"/>
    <col min="5144" max="5144" width="5.42578125" style="15" customWidth="1"/>
    <col min="5145" max="5145" width="6.85546875" style="15" customWidth="1"/>
    <col min="5146" max="5150" width="10.5703125" style="15" customWidth="1"/>
    <col min="5151" max="5151" width="42.42578125" style="15" customWidth="1"/>
    <col min="5152" max="5154" width="11.42578125" style="15"/>
    <col min="5155" max="5158" width="10.5703125" style="15" customWidth="1"/>
    <col min="5159" max="5379" width="11.42578125" style="15"/>
    <col min="5380" max="5380" width="4.42578125" style="15" customWidth="1"/>
    <col min="5381" max="5381" width="11.85546875" style="15" customWidth="1"/>
    <col min="5382" max="5382" width="4.140625" style="15" customWidth="1"/>
    <col min="5383" max="5383" width="3.140625" style="15" customWidth="1"/>
    <col min="5384" max="5384" width="3.42578125" style="15" customWidth="1"/>
    <col min="5385" max="5385" width="7" style="15" customWidth="1"/>
    <col min="5386" max="5386" width="5.5703125" style="15" customWidth="1"/>
    <col min="5387" max="5388" width="10.42578125" style="15" customWidth="1"/>
    <col min="5389" max="5389" width="0" style="15" hidden="1" customWidth="1"/>
    <col min="5390" max="5390" width="10" style="15" customWidth="1"/>
    <col min="5391" max="5391" width="10.140625" style="15" customWidth="1"/>
    <col min="5392" max="5392" width="10" style="15" customWidth="1"/>
    <col min="5393" max="5399" width="2.42578125" style="15" customWidth="1"/>
    <col min="5400" max="5400" width="5.42578125" style="15" customWidth="1"/>
    <col min="5401" max="5401" width="6.85546875" style="15" customWidth="1"/>
    <col min="5402" max="5406" width="10.5703125" style="15" customWidth="1"/>
    <col min="5407" max="5407" width="42.42578125" style="15" customWidth="1"/>
    <col min="5408" max="5410" width="11.42578125" style="15"/>
    <col min="5411" max="5414" width="10.5703125" style="15" customWidth="1"/>
    <col min="5415" max="5635" width="11.42578125" style="15"/>
    <col min="5636" max="5636" width="4.42578125" style="15" customWidth="1"/>
    <col min="5637" max="5637" width="11.85546875" style="15" customWidth="1"/>
    <col min="5638" max="5638" width="4.140625" style="15" customWidth="1"/>
    <col min="5639" max="5639" width="3.140625" style="15" customWidth="1"/>
    <col min="5640" max="5640" width="3.42578125" style="15" customWidth="1"/>
    <col min="5641" max="5641" width="7" style="15" customWidth="1"/>
    <col min="5642" max="5642" width="5.5703125" style="15" customWidth="1"/>
    <col min="5643" max="5644" width="10.42578125" style="15" customWidth="1"/>
    <col min="5645" max="5645" width="0" style="15" hidden="1" customWidth="1"/>
    <col min="5646" max="5646" width="10" style="15" customWidth="1"/>
    <col min="5647" max="5647" width="10.140625" style="15" customWidth="1"/>
    <col min="5648" max="5648" width="10" style="15" customWidth="1"/>
    <col min="5649" max="5655" width="2.42578125" style="15" customWidth="1"/>
    <col min="5656" max="5656" width="5.42578125" style="15" customWidth="1"/>
    <col min="5657" max="5657" width="6.85546875" style="15" customWidth="1"/>
    <col min="5658" max="5662" width="10.5703125" style="15" customWidth="1"/>
    <col min="5663" max="5663" width="42.42578125" style="15" customWidth="1"/>
    <col min="5664" max="5666" width="11.42578125" style="15"/>
    <col min="5667" max="5670" width="10.5703125" style="15" customWidth="1"/>
    <col min="5671" max="5891" width="11.42578125" style="15"/>
    <col min="5892" max="5892" width="4.42578125" style="15" customWidth="1"/>
    <col min="5893" max="5893" width="11.85546875" style="15" customWidth="1"/>
    <col min="5894" max="5894" width="4.140625" style="15" customWidth="1"/>
    <col min="5895" max="5895" width="3.140625" style="15" customWidth="1"/>
    <col min="5896" max="5896" width="3.42578125" style="15" customWidth="1"/>
    <col min="5897" max="5897" width="7" style="15" customWidth="1"/>
    <col min="5898" max="5898" width="5.5703125" style="15" customWidth="1"/>
    <col min="5899" max="5900" width="10.42578125" style="15" customWidth="1"/>
    <col min="5901" max="5901" width="0" style="15" hidden="1" customWidth="1"/>
    <col min="5902" max="5902" width="10" style="15" customWidth="1"/>
    <col min="5903" max="5903" width="10.140625" style="15" customWidth="1"/>
    <col min="5904" max="5904" width="10" style="15" customWidth="1"/>
    <col min="5905" max="5911" width="2.42578125" style="15" customWidth="1"/>
    <col min="5912" max="5912" width="5.42578125" style="15" customWidth="1"/>
    <col min="5913" max="5913" width="6.85546875" style="15" customWidth="1"/>
    <col min="5914" max="5918" width="10.5703125" style="15" customWidth="1"/>
    <col min="5919" max="5919" width="42.42578125" style="15" customWidth="1"/>
    <col min="5920" max="5922" width="11.42578125" style="15"/>
    <col min="5923" max="5926" width="10.5703125" style="15" customWidth="1"/>
    <col min="5927" max="6147" width="11.42578125" style="15"/>
    <col min="6148" max="6148" width="4.42578125" style="15" customWidth="1"/>
    <col min="6149" max="6149" width="11.85546875" style="15" customWidth="1"/>
    <col min="6150" max="6150" width="4.140625" style="15" customWidth="1"/>
    <col min="6151" max="6151" width="3.140625" style="15" customWidth="1"/>
    <col min="6152" max="6152" width="3.42578125" style="15" customWidth="1"/>
    <col min="6153" max="6153" width="7" style="15" customWidth="1"/>
    <col min="6154" max="6154" width="5.5703125" style="15" customWidth="1"/>
    <col min="6155" max="6156" width="10.42578125" style="15" customWidth="1"/>
    <col min="6157" max="6157" width="0" style="15" hidden="1" customWidth="1"/>
    <col min="6158" max="6158" width="10" style="15" customWidth="1"/>
    <col min="6159" max="6159" width="10.140625" style="15" customWidth="1"/>
    <col min="6160" max="6160" width="10" style="15" customWidth="1"/>
    <col min="6161" max="6167" width="2.42578125" style="15" customWidth="1"/>
    <col min="6168" max="6168" width="5.42578125" style="15" customWidth="1"/>
    <col min="6169" max="6169" width="6.85546875" style="15" customWidth="1"/>
    <col min="6170" max="6174" width="10.5703125" style="15" customWidth="1"/>
    <col min="6175" max="6175" width="42.42578125" style="15" customWidth="1"/>
    <col min="6176" max="6178" width="11.42578125" style="15"/>
    <col min="6179" max="6182" width="10.5703125" style="15" customWidth="1"/>
    <col min="6183" max="6403" width="11.42578125" style="15"/>
    <col min="6404" max="6404" width="4.42578125" style="15" customWidth="1"/>
    <col min="6405" max="6405" width="11.85546875" style="15" customWidth="1"/>
    <col min="6406" max="6406" width="4.140625" style="15" customWidth="1"/>
    <col min="6407" max="6407" width="3.140625" style="15" customWidth="1"/>
    <col min="6408" max="6408" width="3.42578125" style="15" customWidth="1"/>
    <col min="6409" max="6409" width="7" style="15" customWidth="1"/>
    <col min="6410" max="6410" width="5.5703125" style="15" customWidth="1"/>
    <col min="6411" max="6412" width="10.42578125" style="15" customWidth="1"/>
    <col min="6413" max="6413" width="0" style="15" hidden="1" customWidth="1"/>
    <col min="6414" max="6414" width="10" style="15" customWidth="1"/>
    <col min="6415" max="6415" width="10.140625" style="15" customWidth="1"/>
    <col min="6416" max="6416" width="10" style="15" customWidth="1"/>
    <col min="6417" max="6423" width="2.42578125" style="15" customWidth="1"/>
    <col min="6424" max="6424" width="5.42578125" style="15" customWidth="1"/>
    <col min="6425" max="6425" width="6.85546875" style="15" customWidth="1"/>
    <col min="6426" max="6430" width="10.5703125" style="15" customWidth="1"/>
    <col min="6431" max="6431" width="42.42578125" style="15" customWidth="1"/>
    <col min="6432" max="6434" width="11.42578125" style="15"/>
    <col min="6435" max="6438" width="10.5703125" style="15" customWidth="1"/>
    <col min="6439" max="6659" width="11.42578125" style="15"/>
    <col min="6660" max="6660" width="4.42578125" style="15" customWidth="1"/>
    <col min="6661" max="6661" width="11.85546875" style="15" customWidth="1"/>
    <col min="6662" max="6662" width="4.140625" style="15" customWidth="1"/>
    <col min="6663" max="6663" width="3.140625" style="15" customWidth="1"/>
    <col min="6664" max="6664" width="3.42578125" style="15" customWidth="1"/>
    <col min="6665" max="6665" width="7" style="15" customWidth="1"/>
    <col min="6666" max="6666" width="5.5703125" style="15" customWidth="1"/>
    <col min="6667" max="6668" width="10.42578125" style="15" customWidth="1"/>
    <col min="6669" max="6669" width="0" style="15" hidden="1" customWidth="1"/>
    <col min="6670" max="6670" width="10" style="15" customWidth="1"/>
    <col min="6671" max="6671" width="10.140625" style="15" customWidth="1"/>
    <col min="6672" max="6672" width="10" style="15" customWidth="1"/>
    <col min="6673" max="6679" width="2.42578125" style="15" customWidth="1"/>
    <col min="6680" max="6680" width="5.42578125" style="15" customWidth="1"/>
    <col min="6681" max="6681" width="6.85546875" style="15" customWidth="1"/>
    <col min="6682" max="6686" width="10.5703125" style="15" customWidth="1"/>
    <col min="6687" max="6687" width="42.42578125" style="15" customWidth="1"/>
    <col min="6688" max="6690" width="11.42578125" style="15"/>
    <col min="6691" max="6694" width="10.5703125" style="15" customWidth="1"/>
    <col min="6695" max="6915" width="11.42578125" style="15"/>
    <col min="6916" max="6916" width="4.42578125" style="15" customWidth="1"/>
    <col min="6917" max="6917" width="11.85546875" style="15" customWidth="1"/>
    <col min="6918" max="6918" width="4.140625" style="15" customWidth="1"/>
    <col min="6919" max="6919" width="3.140625" style="15" customWidth="1"/>
    <col min="6920" max="6920" width="3.42578125" style="15" customWidth="1"/>
    <col min="6921" max="6921" width="7" style="15" customWidth="1"/>
    <col min="6922" max="6922" width="5.5703125" style="15" customWidth="1"/>
    <col min="6923" max="6924" width="10.42578125" style="15" customWidth="1"/>
    <col min="6925" max="6925" width="0" style="15" hidden="1" customWidth="1"/>
    <col min="6926" max="6926" width="10" style="15" customWidth="1"/>
    <col min="6927" max="6927" width="10.140625" style="15" customWidth="1"/>
    <col min="6928" max="6928" width="10" style="15" customWidth="1"/>
    <col min="6929" max="6935" width="2.42578125" style="15" customWidth="1"/>
    <col min="6936" max="6936" width="5.42578125" style="15" customWidth="1"/>
    <col min="6937" max="6937" width="6.85546875" style="15" customWidth="1"/>
    <col min="6938" max="6942" width="10.5703125" style="15" customWidth="1"/>
    <col min="6943" max="6943" width="42.42578125" style="15" customWidth="1"/>
    <col min="6944" max="6946" width="11.42578125" style="15"/>
    <col min="6947" max="6950" width="10.5703125" style="15" customWidth="1"/>
    <col min="6951" max="7171" width="11.42578125" style="15"/>
    <col min="7172" max="7172" width="4.42578125" style="15" customWidth="1"/>
    <col min="7173" max="7173" width="11.85546875" style="15" customWidth="1"/>
    <col min="7174" max="7174" width="4.140625" style="15" customWidth="1"/>
    <col min="7175" max="7175" width="3.140625" style="15" customWidth="1"/>
    <col min="7176" max="7176" width="3.42578125" style="15" customWidth="1"/>
    <col min="7177" max="7177" width="7" style="15" customWidth="1"/>
    <col min="7178" max="7178" width="5.5703125" style="15" customWidth="1"/>
    <col min="7179" max="7180" width="10.42578125" style="15" customWidth="1"/>
    <col min="7181" max="7181" width="0" style="15" hidden="1" customWidth="1"/>
    <col min="7182" max="7182" width="10" style="15" customWidth="1"/>
    <col min="7183" max="7183" width="10.140625" style="15" customWidth="1"/>
    <col min="7184" max="7184" width="10" style="15" customWidth="1"/>
    <col min="7185" max="7191" width="2.42578125" style="15" customWidth="1"/>
    <col min="7192" max="7192" width="5.42578125" style="15" customWidth="1"/>
    <col min="7193" max="7193" width="6.85546875" style="15" customWidth="1"/>
    <col min="7194" max="7198" width="10.5703125" style="15" customWidth="1"/>
    <col min="7199" max="7199" width="42.42578125" style="15" customWidth="1"/>
    <col min="7200" max="7202" width="11.42578125" style="15"/>
    <col min="7203" max="7206" width="10.5703125" style="15" customWidth="1"/>
    <col min="7207" max="7427" width="11.42578125" style="15"/>
    <col min="7428" max="7428" width="4.42578125" style="15" customWidth="1"/>
    <col min="7429" max="7429" width="11.85546875" style="15" customWidth="1"/>
    <col min="7430" max="7430" width="4.140625" style="15" customWidth="1"/>
    <col min="7431" max="7431" width="3.140625" style="15" customWidth="1"/>
    <col min="7432" max="7432" width="3.42578125" style="15" customWidth="1"/>
    <col min="7433" max="7433" width="7" style="15" customWidth="1"/>
    <col min="7434" max="7434" width="5.5703125" style="15" customWidth="1"/>
    <col min="7435" max="7436" width="10.42578125" style="15" customWidth="1"/>
    <col min="7437" max="7437" width="0" style="15" hidden="1" customWidth="1"/>
    <col min="7438" max="7438" width="10" style="15" customWidth="1"/>
    <col min="7439" max="7439" width="10.140625" style="15" customWidth="1"/>
    <col min="7440" max="7440" width="10" style="15" customWidth="1"/>
    <col min="7441" max="7447" width="2.42578125" style="15" customWidth="1"/>
    <col min="7448" max="7448" width="5.42578125" style="15" customWidth="1"/>
    <col min="7449" max="7449" width="6.85546875" style="15" customWidth="1"/>
    <col min="7450" max="7454" width="10.5703125" style="15" customWidth="1"/>
    <col min="7455" max="7455" width="42.42578125" style="15" customWidth="1"/>
    <col min="7456" max="7458" width="11.42578125" style="15"/>
    <col min="7459" max="7462" width="10.5703125" style="15" customWidth="1"/>
    <col min="7463" max="7683" width="11.42578125" style="15"/>
    <col min="7684" max="7684" width="4.42578125" style="15" customWidth="1"/>
    <col min="7685" max="7685" width="11.85546875" style="15" customWidth="1"/>
    <col min="7686" max="7686" width="4.140625" style="15" customWidth="1"/>
    <col min="7687" max="7687" width="3.140625" style="15" customWidth="1"/>
    <col min="7688" max="7688" width="3.42578125" style="15" customWidth="1"/>
    <col min="7689" max="7689" width="7" style="15" customWidth="1"/>
    <col min="7690" max="7690" width="5.5703125" style="15" customWidth="1"/>
    <col min="7691" max="7692" width="10.42578125" style="15" customWidth="1"/>
    <col min="7693" max="7693" width="0" style="15" hidden="1" customWidth="1"/>
    <col min="7694" max="7694" width="10" style="15" customWidth="1"/>
    <col min="7695" max="7695" width="10.140625" style="15" customWidth="1"/>
    <col min="7696" max="7696" width="10" style="15" customWidth="1"/>
    <col min="7697" max="7703" width="2.42578125" style="15" customWidth="1"/>
    <col min="7704" max="7704" width="5.42578125" style="15" customWidth="1"/>
    <col min="7705" max="7705" width="6.85546875" style="15" customWidth="1"/>
    <col min="7706" max="7710" width="10.5703125" style="15" customWidth="1"/>
    <col min="7711" max="7711" width="42.42578125" style="15" customWidth="1"/>
    <col min="7712" max="7714" width="11.42578125" style="15"/>
    <col min="7715" max="7718" width="10.5703125" style="15" customWidth="1"/>
    <col min="7719" max="7939" width="11.42578125" style="15"/>
    <col min="7940" max="7940" width="4.42578125" style="15" customWidth="1"/>
    <col min="7941" max="7941" width="11.85546875" style="15" customWidth="1"/>
    <col min="7942" max="7942" width="4.140625" style="15" customWidth="1"/>
    <col min="7943" max="7943" width="3.140625" style="15" customWidth="1"/>
    <col min="7944" max="7944" width="3.42578125" style="15" customWidth="1"/>
    <col min="7945" max="7945" width="7" style="15" customWidth="1"/>
    <col min="7946" max="7946" width="5.5703125" style="15" customWidth="1"/>
    <col min="7947" max="7948" width="10.42578125" style="15" customWidth="1"/>
    <col min="7949" max="7949" width="0" style="15" hidden="1" customWidth="1"/>
    <col min="7950" max="7950" width="10" style="15" customWidth="1"/>
    <col min="7951" max="7951" width="10.140625" style="15" customWidth="1"/>
    <col min="7952" max="7952" width="10" style="15" customWidth="1"/>
    <col min="7953" max="7959" width="2.42578125" style="15" customWidth="1"/>
    <col min="7960" max="7960" width="5.42578125" style="15" customWidth="1"/>
    <col min="7961" max="7961" width="6.85546875" style="15" customWidth="1"/>
    <col min="7962" max="7966" width="10.5703125" style="15" customWidth="1"/>
    <col min="7967" max="7967" width="42.42578125" style="15" customWidth="1"/>
    <col min="7968" max="7970" width="11.42578125" style="15"/>
    <col min="7971" max="7974" width="10.5703125" style="15" customWidth="1"/>
    <col min="7975" max="8195" width="11.42578125" style="15"/>
    <col min="8196" max="8196" width="4.42578125" style="15" customWidth="1"/>
    <col min="8197" max="8197" width="11.85546875" style="15" customWidth="1"/>
    <col min="8198" max="8198" width="4.140625" style="15" customWidth="1"/>
    <col min="8199" max="8199" width="3.140625" style="15" customWidth="1"/>
    <col min="8200" max="8200" width="3.42578125" style="15" customWidth="1"/>
    <col min="8201" max="8201" width="7" style="15" customWidth="1"/>
    <col min="8202" max="8202" width="5.5703125" style="15" customWidth="1"/>
    <col min="8203" max="8204" width="10.42578125" style="15" customWidth="1"/>
    <col min="8205" max="8205" width="0" style="15" hidden="1" customWidth="1"/>
    <col min="8206" max="8206" width="10" style="15" customWidth="1"/>
    <col min="8207" max="8207" width="10.140625" style="15" customWidth="1"/>
    <col min="8208" max="8208" width="10" style="15" customWidth="1"/>
    <col min="8209" max="8215" width="2.42578125" style="15" customWidth="1"/>
    <col min="8216" max="8216" width="5.42578125" style="15" customWidth="1"/>
    <col min="8217" max="8217" width="6.85546875" style="15" customWidth="1"/>
    <col min="8218" max="8222" width="10.5703125" style="15" customWidth="1"/>
    <col min="8223" max="8223" width="42.42578125" style="15" customWidth="1"/>
    <col min="8224" max="8226" width="11.42578125" style="15"/>
    <col min="8227" max="8230" width="10.5703125" style="15" customWidth="1"/>
    <col min="8231" max="8451" width="11.42578125" style="15"/>
    <col min="8452" max="8452" width="4.42578125" style="15" customWidth="1"/>
    <col min="8453" max="8453" width="11.85546875" style="15" customWidth="1"/>
    <col min="8454" max="8454" width="4.140625" style="15" customWidth="1"/>
    <col min="8455" max="8455" width="3.140625" style="15" customWidth="1"/>
    <col min="8456" max="8456" width="3.42578125" style="15" customWidth="1"/>
    <col min="8457" max="8457" width="7" style="15" customWidth="1"/>
    <col min="8458" max="8458" width="5.5703125" style="15" customWidth="1"/>
    <col min="8459" max="8460" width="10.42578125" style="15" customWidth="1"/>
    <col min="8461" max="8461" width="0" style="15" hidden="1" customWidth="1"/>
    <col min="8462" max="8462" width="10" style="15" customWidth="1"/>
    <col min="8463" max="8463" width="10.140625" style="15" customWidth="1"/>
    <col min="8464" max="8464" width="10" style="15" customWidth="1"/>
    <col min="8465" max="8471" width="2.42578125" style="15" customWidth="1"/>
    <col min="8472" max="8472" width="5.42578125" style="15" customWidth="1"/>
    <col min="8473" max="8473" width="6.85546875" style="15" customWidth="1"/>
    <col min="8474" max="8478" width="10.5703125" style="15" customWidth="1"/>
    <col min="8479" max="8479" width="42.42578125" style="15" customWidth="1"/>
    <col min="8480" max="8482" width="11.42578125" style="15"/>
    <col min="8483" max="8486" width="10.5703125" style="15" customWidth="1"/>
    <col min="8487" max="8707" width="11.42578125" style="15"/>
    <col min="8708" max="8708" width="4.42578125" style="15" customWidth="1"/>
    <col min="8709" max="8709" width="11.85546875" style="15" customWidth="1"/>
    <col min="8710" max="8710" width="4.140625" style="15" customWidth="1"/>
    <col min="8711" max="8711" width="3.140625" style="15" customWidth="1"/>
    <col min="8712" max="8712" width="3.42578125" style="15" customWidth="1"/>
    <col min="8713" max="8713" width="7" style="15" customWidth="1"/>
    <col min="8714" max="8714" width="5.5703125" style="15" customWidth="1"/>
    <col min="8715" max="8716" width="10.42578125" style="15" customWidth="1"/>
    <col min="8717" max="8717" width="0" style="15" hidden="1" customWidth="1"/>
    <col min="8718" max="8718" width="10" style="15" customWidth="1"/>
    <col min="8719" max="8719" width="10.140625" style="15" customWidth="1"/>
    <col min="8720" max="8720" width="10" style="15" customWidth="1"/>
    <col min="8721" max="8727" width="2.42578125" style="15" customWidth="1"/>
    <col min="8728" max="8728" width="5.42578125" style="15" customWidth="1"/>
    <col min="8729" max="8729" width="6.85546875" style="15" customWidth="1"/>
    <col min="8730" max="8734" width="10.5703125" style="15" customWidth="1"/>
    <col min="8735" max="8735" width="42.42578125" style="15" customWidth="1"/>
    <col min="8736" max="8738" width="11.42578125" style="15"/>
    <col min="8739" max="8742" width="10.5703125" style="15" customWidth="1"/>
    <col min="8743" max="8963" width="11.42578125" style="15"/>
    <col min="8964" max="8964" width="4.42578125" style="15" customWidth="1"/>
    <col min="8965" max="8965" width="11.85546875" style="15" customWidth="1"/>
    <col min="8966" max="8966" width="4.140625" style="15" customWidth="1"/>
    <col min="8967" max="8967" width="3.140625" style="15" customWidth="1"/>
    <col min="8968" max="8968" width="3.42578125" style="15" customWidth="1"/>
    <col min="8969" max="8969" width="7" style="15" customWidth="1"/>
    <col min="8970" max="8970" width="5.5703125" style="15" customWidth="1"/>
    <col min="8971" max="8972" width="10.42578125" style="15" customWidth="1"/>
    <col min="8973" max="8973" width="0" style="15" hidden="1" customWidth="1"/>
    <col min="8974" max="8974" width="10" style="15" customWidth="1"/>
    <col min="8975" max="8975" width="10.140625" style="15" customWidth="1"/>
    <col min="8976" max="8976" width="10" style="15" customWidth="1"/>
    <col min="8977" max="8983" width="2.42578125" style="15" customWidth="1"/>
    <col min="8984" max="8984" width="5.42578125" style="15" customWidth="1"/>
    <col min="8985" max="8985" width="6.85546875" style="15" customWidth="1"/>
    <col min="8986" max="8990" width="10.5703125" style="15" customWidth="1"/>
    <col min="8991" max="8991" width="42.42578125" style="15" customWidth="1"/>
    <col min="8992" max="8994" width="11.42578125" style="15"/>
    <col min="8995" max="8998" width="10.5703125" style="15" customWidth="1"/>
    <col min="8999" max="9219" width="11.42578125" style="15"/>
    <col min="9220" max="9220" width="4.42578125" style="15" customWidth="1"/>
    <col min="9221" max="9221" width="11.85546875" style="15" customWidth="1"/>
    <col min="9222" max="9222" width="4.140625" style="15" customWidth="1"/>
    <col min="9223" max="9223" width="3.140625" style="15" customWidth="1"/>
    <col min="9224" max="9224" width="3.42578125" style="15" customWidth="1"/>
    <col min="9225" max="9225" width="7" style="15" customWidth="1"/>
    <col min="9226" max="9226" width="5.5703125" style="15" customWidth="1"/>
    <col min="9227" max="9228" width="10.42578125" style="15" customWidth="1"/>
    <col min="9229" max="9229" width="0" style="15" hidden="1" customWidth="1"/>
    <col min="9230" max="9230" width="10" style="15" customWidth="1"/>
    <col min="9231" max="9231" width="10.140625" style="15" customWidth="1"/>
    <col min="9232" max="9232" width="10" style="15" customWidth="1"/>
    <col min="9233" max="9239" width="2.42578125" style="15" customWidth="1"/>
    <col min="9240" max="9240" width="5.42578125" style="15" customWidth="1"/>
    <col min="9241" max="9241" width="6.85546875" style="15" customWidth="1"/>
    <col min="9242" max="9246" width="10.5703125" style="15" customWidth="1"/>
    <col min="9247" max="9247" width="42.42578125" style="15" customWidth="1"/>
    <col min="9248" max="9250" width="11.42578125" style="15"/>
    <col min="9251" max="9254" width="10.5703125" style="15" customWidth="1"/>
    <col min="9255" max="9475" width="11.42578125" style="15"/>
    <col min="9476" max="9476" width="4.42578125" style="15" customWidth="1"/>
    <col min="9477" max="9477" width="11.85546875" style="15" customWidth="1"/>
    <col min="9478" max="9478" width="4.140625" style="15" customWidth="1"/>
    <col min="9479" max="9479" width="3.140625" style="15" customWidth="1"/>
    <col min="9480" max="9480" width="3.42578125" style="15" customWidth="1"/>
    <col min="9481" max="9481" width="7" style="15" customWidth="1"/>
    <col min="9482" max="9482" width="5.5703125" style="15" customWidth="1"/>
    <col min="9483" max="9484" width="10.42578125" style="15" customWidth="1"/>
    <col min="9485" max="9485" width="0" style="15" hidden="1" customWidth="1"/>
    <col min="9486" max="9486" width="10" style="15" customWidth="1"/>
    <col min="9487" max="9487" width="10.140625" style="15" customWidth="1"/>
    <col min="9488" max="9488" width="10" style="15" customWidth="1"/>
    <col min="9489" max="9495" width="2.42578125" style="15" customWidth="1"/>
    <col min="9496" max="9496" width="5.42578125" style="15" customWidth="1"/>
    <col min="9497" max="9497" width="6.85546875" style="15" customWidth="1"/>
    <col min="9498" max="9502" width="10.5703125" style="15" customWidth="1"/>
    <col min="9503" max="9503" width="42.42578125" style="15" customWidth="1"/>
    <col min="9504" max="9506" width="11.42578125" style="15"/>
    <col min="9507" max="9510" width="10.5703125" style="15" customWidth="1"/>
    <col min="9511" max="9731" width="11.42578125" style="15"/>
    <col min="9732" max="9732" width="4.42578125" style="15" customWidth="1"/>
    <col min="9733" max="9733" width="11.85546875" style="15" customWidth="1"/>
    <col min="9734" max="9734" width="4.140625" style="15" customWidth="1"/>
    <col min="9735" max="9735" width="3.140625" style="15" customWidth="1"/>
    <col min="9736" max="9736" width="3.42578125" style="15" customWidth="1"/>
    <col min="9737" max="9737" width="7" style="15" customWidth="1"/>
    <col min="9738" max="9738" width="5.5703125" style="15" customWidth="1"/>
    <col min="9739" max="9740" width="10.42578125" style="15" customWidth="1"/>
    <col min="9741" max="9741" width="0" style="15" hidden="1" customWidth="1"/>
    <col min="9742" max="9742" width="10" style="15" customWidth="1"/>
    <col min="9743" max="9743" width="10.140625" style="15" customWidth="1"/>
    <col min="9744" max="9744" width="10" style="15" customWidth="1"/>
    <col min="9745" max="9751" width="2.42578125" style="15" customWidth="1"/>
    <col min="9752" max="9752" width="5.42578125" style="15" customWidth="1"/>
    <col min="9753" max="9753" width="6.85546875" style="15" customWidth="1"/>
    <col min="9754" max="9758" width="10.5703125" style="15" customWidth="1"/>
    <col min="9759" max="9759" width="42.42578125" style="15" customWidth="1"/>
    <col min="9760" max="9762" width="11.42578125" style="15"/>
    <col min="9763" max="9766" width="10.5703125" style="15" customWidth="1"/>
    <col min="9767" max="9987" width="11.42578125" style="15"/>
    <col min="9988" max="9988" width="4.42578125" style="15" customWidth="1"/>
    <col min="9989" max="9989" width="11.85546875" style="15" customWidth="1"/>
    <col min="9990" max="9990" width="4.140625" style="15" customWidth="1"/>
    <col min="9991" max="9991" width="3.140625" style="15" customWidth="1"/>
    <col min="9992" max="9992" width="3.42578125" style="15" customWidth="1"/>
    <col min="9993" max="9993" width="7" style="15" customWidth="1"/>
    <col min="9994" max="9994" width="5.5703125" style="15" customWidth="1"/>
    <col min="9995" max="9996" width="10.42578125" style="15" customWidth="1"/>
    <col min="9997" max="9997" width="0" style="15" hidden="1" customWidth="1"/>
    <col min="9998" max="9998" width="10" style="15" customWidth="1"/>
    <col min="9999" max="9999" width="10.140625" style="15" customWidth="1"/>
    <col min="10000" max="10000" width="10" style="15" customWidth="1"/>
    <col min="10001" max="10007" width="2.42578125" style="15" customWidth="1"/>
    <col min="10008" max="10008" width="5.42578125" style="15" customWidth="1"/>
    <col min="10009" max="10009" width="6.85546875" style="15" customWidth="1"/>
    <col min="10010" max="10014" width="10.5703125" style="15" customWidth="1"/>
    <col min="10015" max="10015" width="42.42578125" style="15" customWidth="1"/>
    <col min="10016" max="10018" width="11.42578125" style="15"/>
    <col min="10019" max="10022" width="10.5703125" style="15" customWidth="1"/>
    <col min="10023" max="10243" width="11.42578125" style="15"/>
    <col min="10244" max="10244" width="4.42578125" style="15" customWidth="1"/>
    <col min="10245" max="10245" width="11.85546875" style="15" customWidth="1"/>
    <col min="10246" max="10246" width="4.140625" style="15" customWidth="1"/>
    <col min="10247" max="10247" width="3.140625" style="15" customWidth="1"/>
    <col min="10248" max="10248" width="3.42578125" style="15" customWidth="1"/>
    <col min="10249" max="10249" width="7" style="15" customWidth="1"/>
    <col min="10250" max="10250" width="5.5703125" style="15" customWidth="1"/>
    <col min="10251" max="10252" width="10.42578125" style="15" customWidth="1"/>
    <col min="10253" max="10253" width="0" style="15" hidden="1" customWidth="1"/>
    <col min="10254" max="10254" width="10" style="15" customWidth="1"/>
    <col min="10255" max="10255" width="10.140625" style="15" customWidth="1"/>
    <col min="10256" max="10256" width="10" style="15" customWidth="1"/>
    <col min="10257" max="10263" width="2.42578125" style="15" customWidth="1"/>
    <col min="10264" max="10264" width="5.42578125" style="15" customWidth="1"/>
    <col min="10265" max="10265" width="6.85546875" style="15" customWidth="1"/>
    <col min="10266" max="10270" width="10.5703125" style="15" customWidth="1"/>
    <col min="10271" max="10271" width="42.42578125" style="15" customWidth="1"/>
    <col min="10272" max="10274" width="11.42578125" style="15"/>
    <col min="10275" max="10278" width="10.5703125" style="15" customWidth="1"/>
    <col min="10279" max="10499" width="11.42578125" style="15"/>
    <col min="10500" max="10500" width="4.42578125" style="15" customWidth="1"/>
    <col min="10501" max="10501" width="11.85546875" style="15" customWidth="1"/>
    <col min="10502" max="10502" width="4.140625" style="15" customWidth="1"/>
    <col min="10503" max="10503" width="3.140625" style="15" customWidth="1"/>
    <col min="10504" max="10504" width="3.42578125" style="15" customWidth="1"/>
    <col min="10505" max="10505" width="7" style="15" customWidth="1"/>
    <col min="10506" max="10506" width="5.5703125" style="15" customWidth="1"/>
    <col min="10507" max="10508" width="10.42578125" style="15" customWidth="1"/>
    <col min="10509" max="10509" width="0" style="15" hidden="1" customWidth="1"/>
    <col min="10510" max="10510" width="10" style="15" customWidth="1"/>
    <col min="10511" max="10511" width="10.140625" style="15" customWidth="1"/>
    <col min="10512" max="10512" width="10" style="15" customWidth="1"/>
    <col min="10513" max="10519" width="2.42578125" style="15" customWidth="1"/>
    <col min="10520" max="10520" width="5.42578125" style="15" customWidth="1"/>
    <col min="10521" max="10521" width="6.85546875" style="15" customWidth="1"/>
    <col min="10522" max="10526" width="10.5703125" style="15" customWidth="1"/>
    <col min="10527" max="10527" width="42.42578125" style="15" customWidth="1"/>
    <col min="10528" max="10530" width="11.42578125" style="15"/>
    <col min="10531" max="10534" width="10.5703125" style="15" customWidth="1"/>
    <col min="10535" max="10755" width="11.42578125" style="15"/>
    <col min="10756" max="10756" width="4.42578125" style="15" customWidth="1"/>
    <col min="10757" max="10757" width="11.85546875" style="15" customWidth="1"/>
    <col min="10758" max="10758" width="4.140625" style="15" customWidth="1"/>
    <col min="10759" max="10759" width="3.140625" style="15" customWidth="1"/>
    <col min="10760" max="10760" width="3.42578125" style="15" customWidth="1"/>
    <col min="10761" max="10761" width="7" style="15" customWidth="1"/>
    <col min="10762" max="10762" width="5.5703125" style="15" customWidth="1"/>
    <col min="10763" max="10764" width="10.42578125" style="15" customWidth="1"/>
    <col min="10765" max="10765" width="0" style="15" hidden="1" customWidth="1"/>
    <col min="10766" max="10766" width="10" style="15" customWidth="1"/>
    <col min="10767" max="10767" width="10.140625" style="15" customWidth="1"/>
    <col min="10768" max="10768" width="10" style="15" customWidth="1"/>
    <col min="10769" max="10775" width="2.42578125" style="15" customWidth="1"/>
    <col min="10776" max="10776" width="5.42578125" style="15" customWidth="1"/>
    <col min="10777" max="10777" width="6.85546875" style="15" customWidth="1"/>
    <col min="10778" max="10782" width="10.5703125" style="15" customWidth="1"/>
    <col min="10783" max="10783" width="42.42578125" style="15" customWidth="1"/>
    <col min="10784" max="10786" width="11.42578125" style="15"/>
    <col min="10787" max="10790" width="10.5703125" style="15" customWidth="1"/>
    <col min="10791" max="11011" width="11.42578125" style="15"/>
    <col min="11012" max="11012" width="4.42578125" style="15" customWidth="1"/>
    <col min="11013" max="11013" width="11.85546875" style="15" customWidth="1"/>
    <col min="11014" max="11014" width="4.140625" style="15" customWidth="1"/>
    <col min="11015" max="11015" width="3.140625" style="15" customWidth="1"/>
    <col min="11016" max="11016" width="3.42578125" style="15" customWidth="1"/>
    <col min="11017" max="11017" width="7" style="15" customWidth="1"/>
    <col min="11018" max="11018" width="5.5703125" style="15" customWidth="1"/>
    <col min="11019" max="11020" width="10.42578125" style="15" customWidth="1"/>
    <col min="11021" max="11021" width="0" style="15" hidden="1" customWidth="1"/>
    <col min="11022" max="11022" width="10" style="15" customWidth="1"/>
    <col min="11023" max="11023" width="10.140625" style="15" customWidth="1"/>
    <col min="11024" max="11024" width="10" style="15" customWidth="1"/>
    <col min="11025" max="11031" width="2.42578125" style="15" customWidth="1"/>
    <col min="11032" max="11032" width="5.42578125" style="15" customWidth="1"/>
    <col min="11033" max="11033" width="6.85546875" style="15" customWidth="1"/>
    <col min="11034" max="11038" width="10.5703125" style="15" customWidth="1"/>
    <col min="11039" max="11039" width="42.42578125" style="15" customWidth="1"/>
    <col min="11040" max="11042" width="11.42578125" style="15"/>
    <col min="11043" max="11046" width="10.5703125" style="15" customWidth="1"/>
    <col min="11047" max="11267" width="11.42578125" style="15"/>
    <col min="11268" max="11268" width="4.42578125" style="15" customWidth="1"/>
    <col min="11269" max="11269" width="11.85546875" style="15" customWidth="1"/>
    <col min="11270" max="11270" width="4.140625" style="15" customWidth="1"/>
    <col min="11271" max="11271" width="3.140625" style="15" customWidth="1"/>
    <col min="11272" max="11272" width="3.42578125" style="15" customWidth="1"/>
    <col min="11273" max="11273" width="7" style="15" customWidth="1"/>
    <col min="11274" max="11274" width="5.5703125" style="15" customWidth="1"/>
    <col min="11275" max="11276" width="10.42578125" style="15" customWidth="1"/>
    <col min="11277" max="11277" width="0" style="15" hidden="1" customWidth="1"/>
    <col min="11278" max="11278" width="10" style="15" customWidth="1"/>
    <col min="11279" max="11279" width="10.140625" style="15" customWidth="1"/>
    <col min="11280" max="11280" width="10" style="15" customWidth="1"/>
    <col min="11281" max="11287" width="2.42578125" style="15" customWidth="1"/>
    <col min="11288" max="11288" width="5.42578125" style="15" customWidth="1"/>
    <col min="11289" max="11289" width="6.85546875" style="15" customWidth="1"/>
    <col min="11290" max="11294" width="10.5703125" style="15" customWidth="1"/>
    <col min="11295" max="11295" width="42.42578125" style="15" customWidth="1"/>
    <col min="11296" max="11298" width="11.42578125" style="15"/>
    <col min="11299" max="11302" width="10.5703125" style="15" customWidth="1"/>
    <col min="11303" max="11523" width="11.42578125" style="15"/>
    <col min="11524" max="11524" width="4.42578125" style="15" customWidth="1"/>
    <col min="11525" max="11525" width="11.85546875" style="15" customWidth="1"/>
    <col min="11526" max="11526" width="4.140625" style="15" customWidth="1"/>
    <col min="11527" max="11527" width="3.140625" style="15" customWidth="1"/>
    <col min="11528" max="11528" width="3.42578125" style="15" customWidth="1"/>
    <col min="11529" max="11529" width="7" style="15" customWidth="1"/>
    <col min="11530" max="11530" width="5.5703125" style="15" customWidth="1"/>
    <col min="11531" max="11532" width="10.42578125" style="15" customWidth="1"/>
    <col min="11533" max="11533" width="0" style="15" hidden="1" customWidth="1"/>
    <col min="11534" max="11534" width="10" style="15" customWidth="1"/>
    <col min="11535" max="11535" width="10.140625" style="15" customWidth="1"/>
    <col min="11536" max="11536" width="10" style="15" customWidth="1"/>
    <col min="11537" max="11543" width="2.42578125" style="15" customWidth="1"/>
    <col min="11544" max="11544" width="5.42578125" style="15" customWidth="1"/>
    <col min="11545" max="11545" width="6.85546875" style="15" customWidth="1"/>
    <col min="11546" max="11550" width="10.5703125" style="15" customWidth="1"/>
    <col min="11551" max="11551" width="42.42578125" style="15" customWidth="1"/>
    <col min="11552" max="11554" width="11.42578125" style="15"/>
    <col min="11555" max="11558" width="10.5703125" style="15" customWidth="1"/>
    <col min="11559" max="11779" width="11.42578125" style="15"/>
    <col min="11780" max="11780" width="4.42578125" style="15" customWidth="1"/>
    <col min="11781" max="11781" width="11.85546875" style="15" customWidth="1"/>
    <col min="11782" max="11782" width="4.140625" style="15" customWidth="1"/>
    <col min="11783" max="11783" width="3.140625" style="15" customWidth="1"/>
    <col min="11784" max="11784" width="3.42578125" style="15" customWidth="1"/>
    <col min="11785" max="11785" width="7" style="15" customWidth="1"/>
    <col min="11786" max="11786" width="5.5703125" style="15" customWidth="1"/>
    <col min="11787" max="11788" width="10.42578125" style="15" customWidth="1"/>
    <col min="11789" max="11789" width="0" style="15" hidden="1" customWidth="1"/>
    <col min="11790" max="11790" width="10" style="15" customWidth="1"/>
    <col min="11791" max="11791" width="10.140625" style="15" customWidth="1"/>
    <col min="11792" max="11792" width="10" style="15" customWidth="1"/>
    <col min="11793" max="11799" width="2.42578125" style="15" customWidth="1"/>
    <col min="11800" max="11800" width="5.42578125" style="15" customWidth="1"/>
    <col min="11801" max="11801" width="6.85546875" style="15" customWidth="1"/>
    <col min="11802" max="11806" width="10.5703125" style="15" customWidth="1"/>
    <col min="11807" max="11807" width="42.42578125" style="15" customWidth="1"/>
    <col min="11808" max="11810" width="11.42578125" style="15"/>
    <col min="11811" max="11814" width="10.5703125" style="15" customWidth="1"/>
    <col min="11815" max="12035" width="11.42578125" style="15"/>
    <col min="12036" max="12036" width="4.42578125" style="15" customWidth="1"/>
    <col min="12037" max="12037" width="11.85546875" style="15" customWidth="1"/>
    <col min="12038" max="12038" width="4.140625" style="15" customWidth="1"/>
    <col min="12039" max="12039" width="3.140625" style="15" customWidth="1"/>
    <col min="12040" max="12040" width="3.42578125" style="15" customWidth="1"/>
    <col min="12041" max="12041" width="7" style="15" customWidth="1"/>
    <col min="12042" max="12042" width="5.5703125" style="15" customWidth="1"/>
    <col min="12043" max="12044" width="10.42578125" style="15" customWidth="1"/>
    <col min="12045" max="12045" width="0" style="15" hidden="1" customWidth="1"/>
    <col min="12046" max="12046" width="10" style="15" customWidth="1"/>
    <col min="12047" max="12047" width="10.140625" style="15" customWidth="1"/>
    <col min="12048" max="12048" width="10" style="15" customWidth="1"/>
    <col min="12049" max="12055" width="2.42578125" style="15" customWidth="1"/>
    <col min="12056" max="12056" width="5.42578125" style="15" customWidth="1"/>
    <col min="12057" max="12057" width="6.85546875" style="15" customWidth="1"/>
    <col min="12058" max="12062" width="10.5703125" style="15" customWidth="1"/>
    <col min="12063" max="12063" width="42.42578125" style="15" customWidth="1"/>
    <col min="12064" max="12066" width="11.42578125" style="15"/>
    <col min="12067" max="12070" width="10.5703125" style="15" customWidth="1"/>
    <col min="12071" max="12291" width="11.42578125" style="15"/>
    <col min="12292" max="12292" width="4.42578125" style="15" customWidth="1"/>
    <col min="12293" max="12293" width="11.85546875" style="15" customWidth="1"/>
    <col min="12294" max="12294" width="4.140625" style="15" customWidth="1"/>
    <col min="12295" max="12295" width="3.140625" style="15" customWidth="1"/>
    <col min="12296" max="12296" width="3.42578125" style="15" customWidth="1"/>
    <col min="12297" max="12297" width="7" style="15" customWidth="1"/>
    <col min="12298" max="12298" width="5.5703125" style="15" customWidth="1"/>
    <col min="12299" max="12300" width="10.42578125" style="15" customWidth="1"/>
    <col min="12301" max="12301" width="0" style="15" hidden="1" customWidth="1"/>
    <col min="12302" max="12302" width="10" style="15" customWidth="1"/>
    <col min="12303" max="12303" width="10.140625" style="15" customWidth="1"/>
    <col min="12304" max="12304" width="10" style="15" customWidth="1"/>
    <col min="12305" max="12311" width="2.42578125" style="15" customWidth="1"/>
    <col min="12312" max="12312" width="5.42578125" style="15" customWidth="1"/>
    <col min="12313" max="12313" width="6.85546875" style="15" customWidth="1"/>
    <col min="12314" max="12318" width="10.5703125" style="15" customWidth="1"/>
    <col min="12319" max="12319" width="42.42578125" style="15" customWidth="1"/>
    <col min="12320" max="12322" width="11.42578125" style="15"/>
    <col min="12323" max="12326" width="10.5703125" style="15" customWidth="1"/>
    <col min="12327" max="12547" width="11.42578125" style="15"/>
    <col min="12548" max="12548" width="4.42578125" style="15" customWidth="1"/>
    <col min="12549" max="12549" width="11.85546875" style="15" customWidth="1"/>
    <col min="12550" max="12550" width="4.140625" style="15" customWidth="1"/>
    <col min="12551" max="12551" width="3.140625" style="15" customWidth="1"/>
    <col min="12552" max="12552" width="3.42578125" style="15" customWidth="1"/>
    <col min="12553" max="12553" width="7" style="15" customWidth="1"/>
    <col min="12554" max="12554" width="5.5703125" style="15" customWidth="1"/>
    <col min="12555" max="12556" width="10.42578125" style="15" customWidth="1"/>
    <col min="12557" max="12557" width="0" style="15" hidden="1" customWidth="1"/>
    <col min="12558" max="12558" width="10" style="15" customWidth="1"/>
    <col min="12559" max="12559" width="10.140625" style="15" customWidth="1"/>
    <col min="12560" max="12560" width="10" style="15" customWidth="1"/>
    <col min="12561" max="12567" width="2.42578125" style="15" customWidth="1"/>
    <col min="12568" max="12568" width="5.42578125" style="15" customWidth="1"/>
    <col min="12569" max="12569" width="6.85546875" style="15" customWidth="1"/>
    <col min="12570" max="12574" width="10.5703125" style="15" customWidth="1"/>
    <col min="12575" max="12575" width="42.42578125" style="15" customWidth="1"/>
    <col min="12576" max="12578" width="11.42578125" style="15"/>
    <col min="12579" max="12582" width="10.5703125" style="15" customWidth="1"/>
    <col min="12583" max="12803" width="11.42578125" style="15"/>
    <col min="12804" max="12804" width="4.42578125" style="15" customWidth="1"/>
    <col min="12805" max="12805" width="11.85546875" style="15" customWidth="1"/>
    <col min="12806" max="12806" width="4.140625" style="15" customWidth="1"/>
    <col min="12807" max="12807" width="3.140625" style="15" customWidth="1"/>
    <col min="12808" max="12808" width="3.42578125" style="15" customWidth="1"/>
    <col min="12809" max="12809" width="7" style="15" customWidth="1"/>
    <col min="12810" max="12810" width="5.5703125" style="15" customWidth="1"/>
    <col min="12811" max="12812" width="10.42578125" style="15" customWidth="1"/>
    <col min="12813" max="12813" width="0" style="15" hidden="1" customWidth="1"/>
    <col min="12814" max="12814" width="10" style="15" customWidth="1"/>
    <col min="12815" max="12815" width="10.140625" style="15" customWidth="1"/>
    <col min="12816" max="12816" width="10" style="15" customWidth="1"/>
    <col min="12817" max="12823" width="2.42578125" style="15" customWidth="1"/>
    <col min="12824" max="12824" width="5.42578125" style="15" customWidth="1"/>
    <col min="12825" max="12825" width="6.85546875" style="15" customWidth="1"/>
    <col min="12826" max="12830" width="10.5703125" style="15" customWidth="1"/>
    <col min="12831" max="12831" width="42.42578125" style="15" customWidth="1"/>
    <col min="12832" max="12834" width="11.42578125" style="15"/>
    <col min="12835" max="12838" width="10.5703125" style="15" customWidth="1"/>
    <col min="12839" max="13059" width="11.42578125" style="15"/>
    <col min="13060" max="13060" width="4.42578125" style="15" customWidth="1"/>
    <col min="13061" max="13061" width="11.85546875" style="15" customWidth="1"/>
    <col min="13062" max="13062" width="4.140625" style="15" customWidth="1"/>
    <col min="13063" max="13063" width="3.140625" style="15" customWidth="1"/>
    <col min="13064" max="13064" width="3.42578125" style="15" customWidth="1"/>
    <col min="13065" max="13065" width="7" style="15" customWidth="1"/>
    <col min="13066" max="13066" width="5.5703125" style="15" customWidth="1"/>
    <col min="13067" max="13068" width="10.42578125" style="15" customWidth="1"/>
    <col min="13069" max="13069" width="0" style="15" hidden="1" customWidth="1"/>
    <col min="13070" max="13070" width="10" style="15" customWidth="1"/>
    <col min="13071" max="13071" width="10.140625" style="15" customWidth="1"/>
    <col min="13072" max="13072" width="10" style="15" customWidth="1"/>
    <col min="13073" max="13079" width="2.42578125" style="15" customWidth="1"/>
    <col min="13080" max="13080" width="5.42578125" style="15" customWidth="1"/>
    <col min="13081" max="13081" width="6.85546875" style="15" customWidth="1"/>
    <col min="13082" max="13086" width="10.5703125" style="15" customWidth="1"/>
    <col min="13087" max="13087" width="42.42578125" style="15" customWidth="1"/>
    <col min="13088" max="13090" width="11.42578125" style="15"/>
    <col min="13091" max="13094" width="10.5703125" style="15" customWidth="1"/>
    <col min="13095" max="13315" width="11.42578125" style="15"/>
    <col min="13316" max="13316" width="4.42578125" style="15" customWidth="1"/>
    <col min="13317" max="13317" width="11.85546875" style="15" customWidth="1"/>
    <col min="13318" max="13318" width="4.140625" style="15" customWidth="1"/>
    <col min="13319" max="13319" width="3.140625" style="15" customWidth="1"/>
    <col min="13320" max="13320" width="3.42578125" style="15" customWidth="1"/>
    <col min="13321" max="13321" width="7" style="15" customWidth="1"/>
    <col min="13322" max="13322" width="5.5703125" style="15" customWidth="1"/>
    <col min="13323" max="13324" width="10.42578125" style="15" customWidth="1"/>
    <col min="13325" max="13325" width="0" style="15" hidden="1" customWidth="1"/>
    <col min="13326" max="13326" width="10" style="15" customWidth="1"/>
    <col min="13327" max="13327" width="10.140625" style="15" customWidth="1"/>
    <col min="13328" max="13328" width="10" style="15" customWidth="1"/>
    <col min="13329" max="13335" width="2.42578125" style="15" customWidth="1"/>
    <col min="13336" max="13336" width="5.42578125" style="15" customWidth="1"/>
    <col min="13337" max="13337" width="6.85546875" style="15" customWidth="1"/>
    <col min="13338" max="13342" width="10.5703125" style="15" customWidth="1"/>
    <col min="13343" max="13343" width="42.42578125" style="15" customWidth="1"/>
    <col min="13344" max="13346" width="11.42578125" style="15"/>
    <col min="13347" max="13350" width="10.5703125" style="15" customWidth="1"/>
    <col min="13351" max="13571" width="11.42578125" style="15"/>
    <col min="13572" max="13572" width="4.42578125" style="15" customWidth="1"/>
    <col min="13573" max="13573" width="11.85546875" style="15" customWidth="1"/>
    <col min="13574" max="13574" width="4.140625" style="15" customWidth="1"/>
    <col min="13575" max="13575" width="3.140625" style="15" customWidth="1"/>
    <col min="13576" max="13576" width="3.42578125" style="15" customWidth="1"/>
    <col min="13577" max="13577" width="7" style="15" customWidth="1"/>
    <col min="13578" max="13578" width="5.5703125" style="15" customWidth="1"/>
    <col min="13579" max="13580" width="10.42578125" style="15" customWidth="1"/>
    <col min="13581" max="13581" width="0" style="15" hidden="1" customWidth="1"/>
    <col min="13582" max="13582" width="10" style="15" customWidth="1"/>
    <col min="13583" max="13583" width="10.140625" style="15" customWidth="1"/>
    <col min="13584" max="13584" width="10" style="15" customWidth="1"/>
    <col min="13585" max="13591" width="2.42578125" style="15" customWidth="1"/>
    <col min="13592" max="13592" width="5.42578125" style="15" customWidth="1"/>
    <col min="13593" max="13593" width="6.85546875" style="15" customWidth="1"/>
    <col min="13594" max="13598" width="10.5703125" style="15" customWidth="1"/>
    <col min="13599" max="13599" width="42.42578125" style="15" customWidth="1"/>
    <col min="13600" max="13602" width="11.42578125" style="15"/>
    <col min="13603" max="13606" width="10.5703125" style="15" customWidth="1"/>
    <col min="13607" max="13827" width="11.42578125" style="15"/>
    <col min="13828" max="13828" width="4.42578125" style="15" customWidth="1"/>
    <col min="13829" max="13829" width="11.85546875" style="15" customWidth="1"/>
    <col min="13830" max="13830" width="4.140625" style="15" customWidth="1"/>
    <col min="13831" max="13831" width="3.140625" style="15" customWidth="1"/>
    <col min="13832" max="13832" width="3.42578125" style="15" customWidth="1"/>
    <col min="13833" max="13833" width="7" style="15" customWidth="1"/>
    <col min="13834" max="13834" width="5.5703125" style="15" customWidth="1"/>
    <col min="13835" max="13836" width="10.42578125" style="15" customWidth="1"/>
    <col min="13837" max="13837" width="0" style="15" hidden="1" customWidth="1"/>
    <col min="13838" max="13838" width="10" style="15" customWidth="1"/>
    <col min="13839" max="13839" width="10.140625" style="15" customWidth="1"/>
    <col min="13840" max="13840" width="10" style="15" customWidth="1"/>
    <col min="13841" max="13847" width="2.42578125" style="15" customWidth="1"/>
    <col min="13848" max="13848" width="5.42578125" style="15" customWidth="1"/>
    <col min="13849" max="13849" width="6.85546875" style="15" customWidth="1"/>
    <col min="13850" max="13854" width="10.5703125" style="15" customWidth="1"/>
    <col min="13855" max="13855" width="42.42578125" style="15" customWidth="1"/>
    <col min="13856" max="13858" width="11.42578125" style="15"/>
    <col min="13859" max="13862" width="10.5703125" style="15" customWidth="1"/>
    <col min="13863" max="14083" width="11.42578125" style="15"/>
    <col min="14084" max="14084" width="4.42578125" style="15" customWidth="1"/>
    <col min="14085" max="14085" width="11.85546875" style="15" customWidth="1"/>
    <col min="14086" max="14086" width="4.140625" style="15" customWidth="1"/>
    <col min="14087" max="14087" width="3.140625" style="15" customWidth="1"/>
    <col min="14088" max="14088" width="3.42578125" style="15" customWidth="1"/>
    <col min="14089" max="14089" width="7" style="15" customWidth="1"/>
    <col min="14090" max="14090" width="5.5703125" style="15" customWidth="1"/>
    <col min="14091" max="14092" width="10.42578125" style="15" customWidth="1"/>
    <col min="14093" max="14093" width="0" style="15" hidden="1" customWidth="1"/>
    <col min="14094" max="14094" width="10" style="15" customWidth="1"/>
    <col min="14095" max="14095" width="10.140625" style="15" customWidth="1"/>
    <col min="14096" max="14096" width="10" style="15" customWidth="1"/>
    <col min="14097" max="14103" width="2.42578125" style="15" customWidth="1"/>
    <col min="14104" max="14104" width="5.42578125" style="15" customWidth="1"/>
    <col min="14105" max="14105" width="6.85546875" style="15" customWidth="1"/>
    <col min="14106" max="14110" width="10.5703125" style="15" customWidth="1"/>
    <col min="14111" max="14111" width="42.42578125" style="15" customWidth="1"/>
    <col min="14112" max="14114" width="11.42578125" style="15"/>
    <col min="14115" max="14118" width="10.5703125" style="15" customWidth="1"/>
    <col min="14119" max="14339" width="11.42578125" style="15"/>
    <col min="14340" max="14340" width="4.42578125" style="15" customWidth="1"/>
    <col min="14341" max="14341" width="11.85546875" style="15" customWidth="1"/>
    <col min="14342" max="14342" width="4.140625" style="15" customWidth="1"/>
    <col min="14343" max="14343" width="3.140625" style="15" customWidth="1"/>
    <col min="14344" max="14344" width="3.42578125" style="15" customWidth="1"/>
    <col min="14345" max="14345" width="7" style="15" customWidth="1"/>
    <col min="14346" max="14346" width="5.5703125" style="15" customWidth="1"/>
    <col min="14347" max="14348" width="10.42578125" style="15" customWidth="1"/>
    <col min="14349" max="14349" width="0" style="15" hidden="1" customWidth="1"/>
    <col min="14350" max="14350" width="10" style="15" customWidth="1"/>
    <col min="14351" max="14351" width="10.140625" style="15" customWidth="1"/>
    <col min="14352" max="14352" width="10" style="15" customWidth="1"/>
    <col min="14353" max="14359" width="2.42578125" style="15" customWidth="1"/>
    <col min="14360" max="14360" width="5.42578125" style="15" customWidth="1"/>
    <col min="14361" max="14361" width="6.85546875" style="15" customWidth="1"/>
    <col min="14362" max="14366" width="10.5703125" style="15" customWidth="1"/>
    <col min="14367" max="14367" width="42.42578125" style="15" customWidth="1"/>
    <col min="14368" max="14370" width="11.42578125" style="15"/>
    <col min="14371" max="14374" width="10.5703125" style="15" customWidth="1"/>
    <col min="14375" max="14595" width="11.42578125" style="15"/>
    <col min="14596" max="14596" width="4.42578125" style="15" customWidth="1"/>
    <col min="14597" max="14597" width="11.85546875" style="15" customWidth="1"/>
    <col min="14598" max="14598" width="4.140625" style="15" customWidth="1"/>
    <col min="14599" max="14599" width="3.140625" style="15" customWidth="1"/>
    <col min="14600" max="14600" width="3.42578125" style="15" customWidth="1"/>
    <col min="14601" max="14601" width="7" style="15" customWidth="1"/>
    <col min="14602" max="14602" width="5.5703125" style="15" customWidth="1"/>
    <col min="14603" max="14604" width="10.42578125" style="15" customWidth="1"/>
    <col min="14605" max="14605" width="0" style="15" hidden="1" customWidth="1"/>
    <col min="14606" max="14606" width="10" style="15" customWidth="1"/>
    <col min="14607" max="14607" width="10.140625" style="15" customWidth="1"/>
    <col min="14608" max="14608" width="10" style="15" customWidth="1"/>
    <col min="14609" max="14615" width="2.42578125" style="15" customWidth="1"/>
    <col min="14616" max="14616" width="5.42578125" style="15" customWidth="1"/>
    <col min="14617" max="14617" width="6.85546875" style="15" customWidth="1"/>
    <col min="14618" max="14622" width="10.5703125" style="15" customWidth="1"/>
    <col min="14623" max="14623" width="42.42578125" style="15" customWidth="1"/>
    <col min="14624" max="14626" width="11.42578125" style="15"/>
    <col min="14627" max="14630" width="10.5703125" style="15" customWidth="1"/>
    <col min="14631" max="14851" width="11.42578125" style="15"/>
    <col min="14852" max="14852" width="4.42578125" style="15" customWidth="1"/>
    <col min="14853" max="14853" width="11.85546875" style="15" customWidth="1"/>
    <col min="14854" max="14854" width="4.140625" style="15" customWidth="1"/>
    <col min="14855" max="14855" width="3.140625" style="15" customWidth="1"/>
    <col min="14856" max="14856" width="3.42578125" style="15" customWidth="1"/>
    <col min="14857" max="14857" width="7" style="15" customWidth="1"/>
    <col min="14858" max="14858" width="5.5703125" style="15" customWidth="1"/>
    <col min="14859" max="14860" width="10.42578125" style="15" customWidth="1"/>
    <col min="14861" max="14861" width="0" style="15" hidden="1" customWidth="1"/>
    <col min="14862" max="14862" width="10" style="15" customWidth="1"/>
    <col min="14863" max="14863" width="10.140625" style="15" customWidth="1"/>
    <col min="14864" max="14864" width="10" style="15" customWidth="1"/>
    <col min="14865" max="14871" width="2.42578125" style="15" customWidth="1"/>
    <col min="14872" max="14872" width="5.42578125" style="15" customWidth="1"/>
    <col min="14873" max="14873" width="6.85546875" style="15" customWidth="1"/>
    <col min="14874" max="14878" width="10.5703125" style="15" customWidth="1"/>
    <col min="14879" max="14879" width="42.42578125" style="15" customWidth="1"/>
    <col min="14880" max="14882" width="11.42578125" style="15"/>
    <col min="14883" max="14886" width="10.5703125" style="15" customWidth="1"/>
    <col min="14887" max="15107" width="11.42578125" style="15"/>
    <col min="15108" max="15108" width="4.42578125" style="15" customWidth="1"/>
    <col min="15109" max="15109" width="11.85546875" style="15" customWidth="1"/>
    <col min="15110" max="15110" width="4.140625" style="15" customWidth="1"/>
    <col min="15111" max="15111" width="3.140625" style="15" customWidth="1"/>
    <col min="15112" max="15112" width="3.42578125" style="15" customWidth="1"/>
    <col min="15113" max="15113" width="7" style="15" customWidth="1"/>
    <col min="15114" max="15114" width="5.5703125" style="15" customWidth="1"/>
    <col min="15115" max="15116" width="10.42578125" style="15" customWidth="1"/>
    <col min="15117" max="15117" width="0" style="15" hidden="1" customWidth="1"/>
    <col min="15118" max="15118" width="10" style="15" customWidth="1"/>
    <col min="15119" max="15119" width="10.140625" style="15" customWidth="1"/>
    <col min="15120" max="15120" width="10" style="15" customWidth="1"/>
    <col min="15121" max="15127" width="2.42578125" style="15" customWidth="1"/>
    <col min="15128" max="15128" width="5.42578125" style="15" customWidth="1"/>
    <col min="15129" max="15129" width="6.85546875" style="15" customWidth="1"/>
    <col min="15130" max="15134" width="10.5703125" style="15" customWidth="1"/>
    <col min="15135" max="15135" width="42.42578125" style="15" customWidth="1"/>
    <col min="15136" max="15138" width="11.42578125" style="15"/>
    <col min="15139" max="15142" width="10.5703125" style="15" customWidth="1"/>
    <col min="15143" max="15363" width="11.42578125" style="15"/>
    <col min="15364" max="15364" width="4.42578125" style="15" customWidth="1"/>
    <col min="15365" max="15365" width="11.85546875" style="15" customWidth="1"/>
    <col min="15366" max="15366" width="4.140625" style="15" customWidth="1"/>
    <col min="15367" max="15367" width="3.140625" style="15" customWidth="1"/>
    <col min="15368" max="15368" width="3.42578125" style="15" customWidth="1"/>
    <col min="15369" max="15369" width="7" style="15" customWidth="1"/>
    <col min="15370" max="15370" width="5.5703125" style="15" customWidth="1"/>
    <col min="15371" max="15372" width="10.42578125" style="15" customWidth="1"/>
    <col min="15373" max="15373" width="0" style="15" hidden="1" customWidth="1"/>
    <col min="15374" max="15374" width="10" style="15" customWidth="1"/>
    <col min="15375" max="15375" width="10.140625" style="15" customWidth="1"/>
    <col min="15376" max="15376" width="10" style="15" customWidth="1"/>
    <col min="15377" max="15383" width="2.42578125" style="15" customWidth="1"/>
    <col min="15384" max="15384" width="5.42578125" style="15" customWidth="1"/>
    <col min="15385" max="15385" width="6.85546875" style="15" customWidth="1"/>
    <col min="15386" max="15390" width="10.5703125" style="15" customWidth="1"/>
    <col min="15391" max="15391" width="42.42578125" style="15" customWidth="1"/>
    <col min="15392" max="15394" width="11.42578125" style="15"/>
    <col min="15395" max="15398" width="10.5703125" style="15" customWidth="1"/>
    <col min="15399" max="15619" width="11.42578125" style="15"/>
    <col min="15620" max="15620" width="4.42578125" style="15" customWidth="1"/>
    <col min="15621" max="15621" width="11.85546875" style="15" customWidth="1"/>
    <col min="15622" max="15622" width="4.140625" style="15" customWidth="1"/>
    <col min="15623" max="15623" width="3.140625" style="15" customWidth="1"/>
    <col min="15624" max="15624" width="3.42578125" style="15" customWidth="1"/>
    <col min="15625" max="15625" width="7" style="15" customWidth="1"/>
    <col min="15626" max="15626" width="5.5703125" style="15" customWidth="1"/>
    <col min="15627" max="15628" width="10.42578125" style="15" customWidth="1"/>
    <col min="15629" max="15629" width="0" style="15" hidden="1" customWidth="1"/>
    <col min="15630" max="15630" width="10" style="15" customWidth="1"/>
    <col min="15631" max="15631" width="10.140625" style="15" customWidth="1"/>
    <col min="15632" max="15632" width="10" style="15" customWidth="1"/>
    <col min="15633" max="15639" width="2.42578125" style="15" customWidth="1"/>
    <col min="15640" max="15640" width="5.42578125" style="15" customWidth="1"/>
    <col min="15641" max="15641" width="6.85546875" style="15" customWidth="1"/>
    <col min="15642" max="15646" width="10.5703125" style="15" customWidth="1"/>
    <col min="15647" max="15647" width="42.42578125" style="15" customWidth="1"/>
    <col min="15648" max="15650" width="11.42578125" style="15"/>
    <col min="15651" max="15654" width="10.5703125" style="15" customWidth="1"/>
    <col min="15655" max="15875" width="11.42578125" style="15"/>
    <col min="15876" max="15876" width="4.42578125" style="15" customWidth="1"/>
    <col min="15877" max="15877" width="11.85546875" style="15" customWidth="1"/>
    <col min="15878" max="15878" width="4.140625" style="15" customWidth="1"/>
    <col min="15879" max="15879" width="3.140625" style="15" customWidth="1"/>
    <col min="15880" max="15880" width="3.42578125" style="15" customWidth="1"/>
    <col min="15881" max="15881" width="7" style="15" customWidth="1"/>
    <col min="15882" max="15882" width="5.5703125" style="15" customWidth="1"/>
    <col min="15883" max="15884" width="10.42578125" style="15" customWidth="1"/>
    <col min="15885" max="15885" width="0" style="15" hidden="1" customWidth="1"/>
    <col min="15886" max="15886" width="10" style="15" customWidth="1"/>
    <col min="15887" max="15887" width="10.140625" style="15" customWidth="1"/>
    <col min="15888" max="15888" width="10" style="15" customWidth="1"/>
    <col min="15889" max="15895" width="2.42578125" style="15" customWidth="1"/>
    <col min="15896" max="15896" width="5.42578125" style="15" customWidth="1"/>
    <col min="15897" max="15897" width="6.85546875" style="15" customWidth="1"/>
    <col min="15898" max="15902" width="10.5703125" style="15" customWidth="1"/>
    <col min="15903" max="15903" width="42.42578125" style="15" customWidth="1"/>
    <col min="15904" max="15906" width="11.42578125" style="15"/>
    <col min="15907" max="15910" width="10.5703125" style="15" customWidth="1"/>
    <col min="15911" max="16131" width="11.42578125" style="15"/>
    <col min="16132" max="16132" width="4.42578125" style="15" customWidth="1"/>
    <col min="16133" max="16133" width="11.85546875" style="15" customWidth="1"/>
    <col min="16134" max="16134" width="4.140625" style="15" customWidth="1"/>
    <col min="16135" max="16135" width="3.140625" style="15" customWidth="1"/>
    <col min="16136" max="16136" width="3.42578125" style="15" customWidth="1"/>
    <col min="16137" max="16137" width="7" style="15" customWidth="1"/>
    <col min="16138" max="16138" width="5.5703125" style="15" customWidth="1"/>
    <col min="16139" max="16140" width="10.42578125" style="15" customWidth="1"/>
    <col min="16141" max="16141" width="0" style="15" hidden="1" customWidth="1"/>
    <col min="16142" max="16142" width="10" style="15" customWidth="1"/>
    <col min="16143" max="16143" width="10.140625" style="15" customWidth="1"/>
    <col min="16144" max="16144" width="10" style="15" customWidth="1"/>
    <col min="16145" max="16151" width="2.42578125" style="15" customWidth="1"/>
    <col min="16152" max="16152" width="5.42578125" style="15" customWidth="1"/>
    <col min="16153" max="16153" width="6.85546875" style="15" customWidth="1"/>
    <col min="16154" max="16158" width="10.5703125" style="15" customWidth="1"/>
    <col min="16159" max="16159" width="42.42578125" style="15" customWidth="1"/>
    <col min="16160" max="16162" width="11.42578125" style="15"/>
    <col min="16163" max="16166" width="10.5703125" style="15" customWidth="1"/>
    <col min="16167" max="16384" width="11.42578125" style="15"/>
  </cols>
  <sheetData>
    <row r="4" spans="1:39" ht="15.75" customHeight="1">
      <c r="B4" s="2"/>
      <c r="C4" s="3"/>
      <c r="D4" s="4"/>
      <c r="E4" s="3"/>
      <c r="F4" s="5"/>
      <c r="G4" s="5"/>
      <c r="H4" s="5"/>
      <c r="I4" s="5"/>
      <c r="J4" s="6"/>
      <c r="K4" s="7"/>
      <c r="L4" s="7"/>
      <c r="M4" s="8"/>
      <c r="N4" s="8"/>
      <c r="O4" s="8"/>
      <c r="P4" s="8"/>
      <c r="Q4" s="8"/>
      <c r="S4" s="11"/>
      <c r="T4" s="11"/>
      <c r="U4" s="11"/>
      <c r="V4" s="11"/>
      <c r="W4" s="11"/>
      <c r="X4" s="12"/>
      <c r="Y4" s="13"/>
    </row>
    <row r="5" spans="1:39" ht="15.75" customHeight="1">
      <c r="B5" s="2"/>
      <c r="C5" s="3"/>
      <c r="D5" s="4"/>
      <c r="E5" s="3"/>
      <c r="F5" s="5"/>
      <c r="G5" s="5"/>
      <c r="H5" s="5"/>
      <c r="I5" s="5"/>
      <c r="J5" s="6"/>
      <c r="K5" s="7"/>
      <c r="L5" s="7"/>
      <c r="M5" s="8"/>
      <c r="N5" s="8"/>
      <c r="O5" s="8"/>
      <c r="P5" s="8"/>
      <c r="Q5" s="8"/>
      <c r="S5" s="11"/>
      <c r="T5" s="11"/>
      <c r="U5" s="11"/>
      <c r="V5" s="11"/>
      <c r="W5" s="11"/>
      <c r="X5" s="12"/>
      <c r="Y5" s="13"/>
    </row>
    <row r="6" spans="1:39" s="36" customFormat="1" ht="15.75" customHeight="1">
      <c r="A6" s="20"/>
      <c r="B6" s="21"/>
      <c r="C6" s="22"/>
      <c r="D6" s="23"/>
      <c r="E6" s="24"/>
      <c r="F6" s="25"/>
      <c r="G6" s="26"/>
      <c r="H6" s="23" t="s">
        <v>50</v>
      </c>
      <c r="I6" s="27"/>
      <c r="J6" s="28"/>
      <c r="K6" s="29"/>
      <c r="L6" s="29"/>
      <c r="M6" s="594"/>
      <c r="N6" s="594"/>
      <c r="O6" s="594"/>
      <c r="P6" s="458"/>
      <c r="Q6" s="30"/>
      <c r="R6" s="10"/>
      <c r="S6" s="31"/>
      <c r="T6" s="31"/>
      <c r="U6" s="31"/>
      <c r="V6" s="31"/>
      <c r="W6" s="31"/>
      <c r="X6" s="32"/>
      <c r="Y6" s="33"/>
      <c r="Z6" s="461"/>
      <c r="AA6" s="34"/>
      <c r="AB6" s="17"/>
      <c r="AC6" s="35"/>
      <c r="AD6" s="35"/>
      <c r="AE6" s="15"/>
      <c r="AF6" s="15"/>
      <c r="AG6" s="15"/>
      <c r="AH6" s="15"/>
      <c r="AI6" s="17"/>
      <c r="AJ6" s="17"/>
      <c r="AK6" s="18"/>
      <c r="AL6" s="19"/>
      <c r="AM6" s="15"/>
    </row>
    <row r="7" spans="1:39" s="36" customFormat="1" ht="15.75" customHeight="1">
      <c r="A7" s="20"/>
      <c r="B7" s="462"/>
      <c r="C7" s="31"/>
      <c r="D7" s="37"/>
      <c r="E7" s="463"/>
      <c r="F7" s="462"/>
      <c r="G7" s="38"/>
      <c r="H7" s="464" t="s">
        <v>554</v>
      </c>
      <c r="I7" s="32"/>
      <c r="J7" s="465"/>
      <c r="K7" s="30"/>
      <c r="L7" s="30"/>
      <c r="M7" s="466"/>
      <c r="N7" s="466"/>
      <c r="O7" s="466"/>
      <c r="P7" s="466"/>
      <c r="Q7" s="30"/>
      <c r="R7" s="10"/>
      <c r="S7" s="31"/>
      <c r="T7" s="31"/>
      <c r="U7" s="31"/>
      <c r="V7" s="31"/>
      <c r="W7" s="31"/>
      <c r="X7" s="32"/>
      <c r="Y7" s="33"/>
      <c r="Z7" s="460"/>
      <c r="AA7" s="34"/>
      <c r="AB7" s="17"/>
      <c r="AC7" s="35"/>
      <c r="AD7" s="35"/>
      <c r="AE7" s="15"/>
      <c r="AF7" s="15"/>
      <c r="AG7" s="15"/>
      <c r="AH7" s="15"/>
      <c r="AI7" s="17"/>
      <c r="AJ7" s="17"/>
      <c r="AK7" s="18"/>
      <c r="AL7" s="19"/>
      <c r="AM7" s="15"/>
    </row>
    <row r="8" spans="1:39" s="36" customFormat="1" ht="15.75" customHeight="1">
      <c r="A8" s="20"/>
      <c r="B8" s="462"/>
      <c r="C8" s="31"/>
      <c r="D8" s="37"/>
      <c r="E8" s="463"/>
      <c r="F8" s="462"/>
      <c r="G8" s="467"/>
      <c r="H8" s="468" t="s">
        <v>555</v>
      </c>
      <c r="I8" s="32"/>
      <c r="J8" s="465"/>
      <c r="K8" s="30"/>
      <c r="L8" s="30"/>
      <c r="M8" s="466"/>
      <c r="N8" s="466"/>
      <c r="O8" s="466"/>
      <c r="P8" s="466"/>
      <c r="Q8" s="30"/>
      <c r="R8" s="10"/>
      <c r="S8" s="31"/>
      <c r="T8" s="31"/>
      <c r="U8" s="31"/>
      <c r="V8" s="31"/>
      <c r="W8" s="31"/>
      <c r="X8" s="32"/>
      <c r="Y8" s="33"/>
      <c r="Z8" s="469"/>
      <c r="AA8" s="34"/>
      <c r="AB8" s="17"/>
      <c r="AC8" s="35"/>
      <c r="AD8" s="35"/>
      <c r="AE8" s="15"/>
      <c r="AF8" s="15"/>
      <c r="AG8" s="15"/>
      <c r="AH8" s="15"/>
      <c r="AI8" s="17"/>
      <c r="AJ8" s="17"/>
      <c r="AK8" s="18"/>
      <c r="AL8" s="19"/>
      <c r="AM8" s="15"/>
    </row>
    <row r="9" spans="1:39" s="36" customFormat="1" ht="15.75" customHeight="1">
      <c r="A9" s="20"/>
      <c r="B9" s="462"/>
      <c r="C9" s="31"/>
      <c r="D9" s="37"/>
      <c r="E9" s="463"/>
      <c r="F9" s="462"/>
      <c r="G9" s="467"/>
      <c r="H9" s="468"/>
      <c r="I9" s="32"/>
      <c r="J9" s="465"/>
      <c r="K9" s="30"/>
      <c r="L9" s="30"/>
      <c r="M9" s="466"/>
      <c r="N9" s="466"/>
      <c r="O9" s="466"/>
      <c r="P9" s="466"/>
      <c r="Q9" s="30"/>
      <c r="R9" s="10"/>
      <c r="S9" s="31"/>
      <c r="T9" s="31"/>
      <c r="U9" s="31"/>
      <c r="V9" s="31"/>
      <c r="W9" s="31"/>
      <c r="X9" s="32"/>
      <c r="Y9" s="33"/>
      <c r="Z9" s="469"/>
      <c r="AA9" s="34"/>
      <c r="AB9" s="17"/>
      <c r="AC9" s="35"/>
      <c r="AD9" s="35"/>
      <c r="AE9" s="15"/>
      <c r="AF9" s="15"/>
      <c r="AG9" s="15"/>
      <c r="AH9" s="15"/>
      <c r="AI9" s="17"/>
      <c r="AJ9" s="17"/>
      <c r="AK9" s="18"/>
      <c r="AL9" s="19"/>
      <c r="AM9" s="15"/>
    </row>
    <row r="10" spans="1:39" s="36" customFormat="1" ht="15.75" customHeight="1">
      <c r="A10" s="1"/>
      <c r="B10" s="470"/>
      <c r="C10" s="3"/>
      <c r="D10" s="4"/>
      <c r="E10" s="3"/>
      <c r="F10" s="5"/>
      <c r="G10" s="38"/>
      <c r="H10" s="12"/>
      <c r="I10" s="12"/>
      <c r="J10" s="39"/>
      <c r="K10" s="7"/>
      <c r="L10" s="7"/>
      <c r="M10" s="40"/>
      <c r="N10" s="40"/>
      <c r="O10" s="40"/>
      <c r="P10" s="40"/>
      <c r="Q10" s="30"/>
      <c r="R10" s="10"/>
      <c r="S10" s="11"/>
      <c r="T10" s="11"/>
      <c r="U10" s="11"/>
      <c r="V10" s="11"/>
      <c r="W10" s="11"/>
      <c r="X10" s="12"/>
      <c r="Y10" s="13"/>
      <c r="Z10" s="460"/>
      <c r="AA10" s="34"/>
      <c r="AB10" s="17"/>
      <c r="AC10" s="35"/>
      <c r="AD10" s="35"/>
      <c r="AE10" s="15"/>
      <c r="AF10" s="15"/>
      <c r="AG10" s="15"/>
      <c r="AH10" s="15"/>
      <c r="AI10" s="17"/>
      <c r="AJ10" s="17"/>
      <c r="AK10" s="18"/>
      <c r="AL10" s="19"/>
      <c r="AM10" s="15"/>
    </row>
    <row r="11" spans="1:39" s="36" customFormat="1" ht="15.75" customHeight="1">
      <c r="A11" s="1"/>
      <c r="B11" s="471" t="s">
        <v>51</v>
      </c>
      <c r="C11" s="472"/>
      <c r="D11" s="473"/>
      <c r="E11" s="472"/>
      <c r="F11" s="471"/>
      <c r="G11" s="474"/>
      <c r="H11" s="475" t="s">
        <v>32</v>
      </c>
      <c r="I11" s="476"/>
      <c r="J11" s="477"/>
      <c r="K11" s="478"/>
      <c r="L11" s="478"/>
      <c r="M11" s="40"/>
      <c r="N11" s="40"/>
      <c r="O11" s="40"/>
      <c r="P11" s="40"/>
      <c r="Q11" s="30"/>
      <c r="R11" s="10"/>
      <c r="S11" s="11"/>
      <c r="T11" s="11"/>
      <c r="U11" s="11"/>
      <c r="V11" s="11"/>
      <c r="W11" s="11"/>
      <c r="X11" s="12"/>
      <c r="Y11" s="13"/>
      <c r="Z11" s="460"/>
      <c r="AA11" s="34"/>
      <c r="AB11" s="17"/>
      <c r="AC11" s="35"/>
      <c r="AD11" s="35"/>
      <c r="AE11" s="15"/>
      <c r="AF11" s="15"/>
      <c r="AG11" s="15"/>
      <c r="AH11" s="15"/>
      <c r="AI11" s="17"/>
      <c r="AJ11" s="17"/>
      <c r="AK11" s="18"/>
      <c r="AL11" s="19"/>
      <c r="AM11" s="15"/>
    </row>
    <row r="12" spans="1:39" s="36" customFormat="1" ht="15.75" customHeight="1">
      <c r="A12" s="1"/>
      <c r="B12" s="471" t="s">
        <v>601</v>
      </c>
      <c r="C12" s="472"/>
      <c r="D12" s="473"/>
      <c r="E12" s="472"/>
      <c r="F12" s="471"/>
      <c r="G12" s="474"/>
      <c r="H12" s="476" t="s">
        <v>32</v>
      </c>
      <c r="I12" s="476"/>
      <c r="J12" s="477"/>
      <c r="K12" s="478"/>
      <c r="L12" s="478"/>
      <c r="M12" s="40"/>
      <c r="N12" s="40"/>
      <c r="O12" s="40"/>
      <c r="P12" s="40"/>
      <c r="Q12" s="30"/>
      <c r="R12" s="10"/>
      <c r="S12" s="11"/>
      <c r="T12" s="11"/>
      <c r="U12" s="11"/>
      <c r="V12" s="11"/>
      <c r="W12" s="11"/>
      <c r="X12" s="12"/>
      <c r="Y12" s="13"/>
      <c r="Z12" s="460"/>
      <c r="AA12" s="34"/>
      <c r="AB12" s="17"/>
      <c r="AC12" s="35"/>
      <c r="AD12" s="35"/>
      <c r="AE12" s="15"/>
      <c r="AF12" s="15"/>
      <c r="AG12" s="15"/>
      <c r="AH12" s="15"/>
      <c r="AI12" s="17"/>
      <c r="AJ12" s="17"/>
      <c r="AK12" s="18"/>
      <c r="AL12" s="19"/>
      <c r="AM12" s="15"/>
    </row>
    <row r="13" spans="1:39" s="36" customFormat="1" ht="15.75" customHeight="1">
      <c r="A13" s="1"/>
      <c r="B13" s="471" t="s">
        <v>52</v>
      </c>
      <c r="C13" s="472"/>
      <c r="D13" s="473"/>
      <c r="E13" s="472"/>
      <c r="F13" s="471"/>
      <c r="G13" s="474"/>
      <c r="H13" s="476" t="s">
        <v>32</v>
      </c>
      <c r="I13" s="476"/>
      <c r="J13" s="477"/>
      <c r="K13" s="478"/>
      <c r="L13" s="478"/>
      <c r="M13" s="40"/>
      <c r="N13" s="40"/>
      <c r="O13" s="40"/>
      <c r="P13" s="40"/>
      <c r="Q13" s="30"/>
      <c r="R13" s="10"/>
      <c r="S13" s="11"/>
      <c r="T13" s="11"/>
      <c r="U13" s="11"/>
      <c r="V13" s="11"/>
      <c r="W13" s="11"/>
      <c r="X13" s="12"/>
      <c r="Y13" s="13"/>
      <c r="Z13" s="460"/>
      <c r="AA13" s="34"/>
      <c r="AB13" s="17"/>
      <c r="AC13" s="35"/>
      <c r="AD13" s="35"/>
      <c r="AE13" s="15"/>
      <c r="AF13" s="15"/>
      <c r="AG13" s="15"/>
      <c r="AH13" s="15"/>
      <c r="AI13" s="17"/>
      <c r="AJ13" s="17"/>
      <c r="AK13" s="18"/>
      <c r="AL13" s="19"/>
      <c r="AM13" s="15"/>
    </row>
    <row r="14" spans="1:39" s="36" customFormat="1" ht="15.75" customHeight="1">
      <c r="A14" s="1"/>
      <c r="B14" s="471" t="s">
        <v>53</v>
      </c>
      <c r="C14" s="472"/>
      <c r="D14" s="473"/>
      <c r="E14" s="472"/>
      <c r="F14" s="471"/>
      <c r="G14" s="474"/>
      <c r="H14" s="479" t="s">
        <v>32</v>
      </c>
      <c r="I14" s="476"/>
      <c r="J14" s="477"/>
      <c r="K14" s="478"/>
      <c r="L14" s="478"/>
      <c r="M14" s="40"/>
      <c r="N14" s="40"/>
      <c r="O14" s="40"/>
      <c r="P14" s="40"/>
      <c r="Q14" s="30"/>
      <c r="R14" s="10"/>
      <c r="S14" s="11"/>
      <c r="T14" s="11"/>
      <c r="U14" s="11"/>
      <c r="V14" s="11"/>
      <c r="W14" s="11"/>
      <c r="X14" s="12"/>
      <c r="Y14" s="13"/>
      <c r="Z14" s="480" t="s">
        <v>54</v>
      </c>
      <c r="AA14" s="41"/>
      <c r="AB14" s="42"/>
      <c r="AC14" s="43"/>
      <c r="AD14" s="35"/>
      <c r="AE14" s="15"/>
      <c r="AF14" s="15"/>
      <c r="AG14" s="15"/>
      <c r="AH14" s="15"/>
      <c r="AI14" s="17"/>
      <c r="AJ14" s="17"/>
      <c r="AK14" s="18"/>
      <c r="AL14" s="19"/>
      <c r="AM14" s="15"/>
    </row>
    <row r="15" spans="1:39" s="36" customFormat="1" ht="15.75" customHeight="1">
      <c r="A15" s="1"/>
      <c r="B15" s="471" t="s">
        <v>627</v>
      </c>
      <c r="C15" s="472"/>
      <c r="D15" s="473"/>
      <c r="E15" s="472"/>
      <c r="F15" s="471"/>
      <c r="G15" s="474"/>
      <c r="H15" s="476" t="s">
        <v>32</v>
      </c>
      <c r="I15" s="476"/>
      <c r="J15" s="477"/>
      <c r="K15" s="478"/>
      <c r="L15" s="478"/>
      <c r="M15" s="40"/>
      <c r="N15" s="40"/>
      <c r="O15" s="40"/>
      <c r="P15" s="40"/>
      <c r="Q15" s="30"/>
      <c r="R15" s="10"/>
      <c r="S15" s="11"/>
      <c r="T15" s="11"/>
      <c r="U15" s="11"/>
      <c r="V15" s="11"/>
      <c r="W15" s="11"/>
      <c r="X15" s="12"/>
      <c r="Y15" s="13"/>
      <c r="Z15" s="460"/>
      <c r="AA15" s="34"/>
      <c r="AB15" s="17"/>
      <c r="AC15" s="35"/>
      <c r="AD15" s="35"/>
      <c r="AE15" s="15"/>
      <c r="AF15" s="15"/>
      <c r="AG15" s="15"/>
      <c r="AH15" s="15"/>
      <c r="AI15" s="17"/>
      <c r="AJ15" s="17"/>
      <c r="AK15" s="18"/>
      <c r="AL15" s="19"/>
      <c r="AM15" s="15"/>
    </row>
    <row r="16" spans="1:39" s="36" customFormat="1" ht="15.75" customHeight="1">
      <c r="A16" s="1"/>
      <c r="B16" s="471" t="s">
        <v>557</v>
      </c>
      <c r="C16" s="472"/>
      <c r="D16" s="473"/>
      <c r="E16" s="472"/>
      <c r="F16" s="471"/>
      <c r="G16" s="474"/>
      <c r="H16" s="476" t="s">
        <v>32</v>
      </c>
      <c r="I16" s="476"/>
      <c r="J16" s="477"/>
      <c r="K16" s="478"/>
      <c r="L16" s="478"/>
      <c r="M16" s="40"/>
      <c r="N16" s="40"/>
      <c r="O16" s="40"/>
      <c r="P16" s="40"/>
      <c r="Q16" s="30"/>
      <c r="R16" s="10"/>
      <c r="S16" s="11"/>
      <c r="T16" s="11"/>
      <c r="U16" s="11"/>
      <c r="V16" s="11"/>
      <c r="W16" s="11"/>
      <c r="X16" s="12"/>
      <c r="Y16" s="13"/>
      <c r="Z16" s="460"/>
      <c r="AA16" s="34"/>
      <c r="AB16" s="17"/>
      <c r="AC16" s="35"/>
      <c r="AD16" s="35"/>
      <c r="AE16" s="15"/>
      <c r="AF16" s="15"/>
      <c r="AG16" s="15"/>
      <c r="AH16" s="15"/>
      <c r="AI16" s="17"/>
      <c r="AJ16" s="17"/>
      <c r="AK16" s="18"/>
      <c r="AL16" s="19"/>
      <c r="AM16" s="15"/>
    </row>
    <row r="17" spans="1:39" s="36" customFormat="1" ht="15.75" customHeight="1">
      <c r="A17" s="1"/>
      <c r="B17" s="471" t="s">
        <v>19</v>
      </c>
      <c r="C17" s="472"/>
      <c r="D17" s="473"/>
      <c r="E17" s="472"/>
      <c r="F17" s="471"/>
      <c r="G17" s="481"/>
      <c r="H17" s="476" t="s">
        <v>32</v>
      </c>
      <c r="I17" s="476"/>
      <c r="J17" s="477"/>
      <c r="K17" s="478"/>
      <c r="L17" s="478"/>
      <c r="M17" s="40"/>
      <c r="N17" s="40"/>
      <c r="O17" s="40"/>
      <c r="P17" s="40"/>
      <c r="Q17" s="30"/>
      <c r="R17" s="10"/>
      <c r="S17" s="11"/>
      <c r="T17" s="11"/>
      <c r="U17" s="11"/>
      <c r="V17" s="11"/>
      <c r="W17" s="11"/>
      <c r="X17" s="12"/>
      <c r="Y17" s="13"/>
      <c r="Z17" s="482" t="s">
        <v>56</v>
      </c>
      <c r="AA17" s="45"/>
      <c r="AB17" s="46"/>
      <c r="AC17" s="47"/>
      <c r="AD17" s="35"/>
      <c r="AE17" s="15"/>
      <c r="AF17" s="15"/>
      <c r="AG17" s="15"/>
      <c r="AH17" s="15"/>
      <c r="AI17" s="17"/>
      <c r="AJ17" s="17"/>
      <c r="AK17" s="18"/>
      <c r="AL17" s="19"/>
      <c r="AM17" s="15"/>
    </row>
    <row r="18" spans="1:39" s="36" customFormat="1" ht="15.75" customHeight="1">
      <c r="A18" s="1"/>
      <c r="B18" s="483" t="s">
        <v>57</v>
      </c>
      <c r="C18" s="484"/>
      <c r="D18" s="485"/>
      <c r="E18" s="484"/>
      <c r="F18" s="483"/>
      <c r="G18" s="486" t="s">
        <v>58</v>
      </c>
      <c r="H18" s="487">
        <v>0</v>
      </c>
      <c r="I18" s="488"/>
      <c r="J18" s="489"/>
      <c r="K18" s="490"/>
      <c r="L18" s="490"/>
      <c r="M18" s="40"/>
      <c r="N18" s="40"/>
      <c r="O18" s="40"/>
      <c r="P18" s="40"/>
      <c r="Q18" s="30"/>
      <c r="R18" s="10"/>
      <c r="S18" s="11"/>
      <c r="T18" s="11"/>
      <c r="U18" s="11"/>
      <c r="V18" s="11"/>
      <c r="W18" s="11"/>
      <c r="X18" s="12"/>
      <c r="Y18" s="13"/>
      <c r="Z18" s="460"/>
      <c r="AA18" s="34"/>
      <c r="AB18" s="17"/>
      <c r="AC18" s="35"/>
      <c r="AD18" s="35"/>
      <c r="AE18" s="15"/>
      <c r="AF18" s="15"/>
      <c r="AG18" s="15"/>
      <c r="AH18" s="15"/>
      <c r="AI18" s="17"/>
      <c r="AJ18" s="17"/>
      <c r="AK18" s="18"/>
      <c r="AL18" s="19"/>
      <c r="AM18" s="15"/>
    </row>
    <row r="19" spans="1:39" s="36" customFormat="1" ht="15.75" customHeight="1">
      <c r="A19" s="1"/>
      <c r="B19" s="471" t="s">
        <v>59</v>
      </c>
      <c r="C19" s="472"/>
      <c r="D19" s="473"/>
      <c r="E19" s="472"/>
      <c r="F19" s="471"/>
      <c r="G19" s="481">
        <v>0</v>
      </c>
      <c r="H19" s="476" t="s">
        <v>60</v>
      </c>
      <c r="I19" s="476"/>
      <c r="J19" s="477"/>
      <c r="K19" s="478"/>
      <c r="L19" s="478"/>
      <c r="M19" s="5"/>
      <c r="N19" s="5"/>
      <c r="O19" s="5"/>
      <c r="P19" s="5"/>
      <c r="Q19" s="30"/>
      <c r="R19" s="10"/>
      <c r="S19" s="11"/>
      <c r="T19" s="11"/>
      <c r="U19" s="11"/>
      <c r="V19" s="11"/>
      <c r="W19" s="11"/>
      <c r="X19" s="12"/>
      <c r="Y19" s="13"/>
      <c r="Z19" s="482" t="s">
        <v>61</v>
      </c>
      <c r="AA19" s="45"/>
      <c r="AB19" s="46"/>
      <c r="AC19" s="47"/>
      <c r="AD19" s="35"/>
      <c r="AE19" s="15"/>
      <c r="AF19" s="15"/>
      <c r="AG19" s="15"/>
      <c r="AH19" s="15"/>
      <c r="AI19" s="17"/>
      <c r="AJ19" s="17"/>
      <c r="AK19" s="18"/>
      <c r="AL19" s="19"/>
      <c r="AM19" s="15"/>
    </row>
    <row r="20" spans="1:39" s="36" customFormat="1" ht="15.75" customHeight="1">
      <c r="A20" s="1"/>
      <c r="B20" s="483" t="s">
        <v>62</v>
      </c>
      <c r="C20" s="484"/>
      <c r="D20" s="485"/>
      <c r="E20" s="484"/>
      <c r="F20" s="483"/>
      <c r="G20" s="491">
        <v>0</v>
      </c>
      <c r="H20" s="492" t="s">
        <v>63</v>
      </c>
      <c r="I20" s="492"/>
      <c r="J20" s="493"/>
      <c r="K20" s="492"/>
      <c r="L20" s="492"/>
      <c r="M20" s="2"/>
      <c r="N20" s="2"/>
      <c r="O20" s="2"/>
      <c r="P20" s="2"/>
      <c r="Q20" s="30"/>
      <c r="R20" s="10"/>
      <c r="S20" s="11"/>
      <c r="T20" s="11"/>
      <c r="U20" s="11"/>
      <c r="V20" s="11"/>
      <c r="W20" s="11"/>
      <c r="X20" s="12"/>
      <c r="Y20" s="13"/>
      <c r="Z20" s="460"/>
      <c r="AA20" s="34"/>
      <c r="AB20" s="17"/>
      <c r="AC20" s="35"/>
      <c r="AD20" s="35"/>
      <c r="AE20" s="15"/>
      <c r="AF20" s="15"/>
      <c r="AG20" s="15"/>
      <c r="AH20" s="15"/>
      <c r="AI20" s="17"/>
      <c r="AJ20" s="17"/>
      <c r="AK20" s="18"/>
      <c r="AL20" s="19"/>
      <c r="AM20" s="15"/>
    </row>
    <row r="21" spans="1:39" s="36" customFormat="1" ht="15.75" customHeight="1">
      <c r="A21" s="1"/>
      <c r="B21" s="483" t="s">
        <v>64</v>
      </c>
      <c r="C21" s="484"/>
      <c r="D21" s="485"/>
      <c r="E21" s="484"/>
      <c r="F21" s="483"/>
      <c r="G21" s="494">
        <v>0</v>
      </c>
      <c r="H21" s="495" t="s">
        <v>65</v>
      </c>
      <c r="I21" s="495"/>
      <c r="J21" s="496"/>
      <c r="K21" s="492"/>
      <c r="L21" s="492"/>
      <c r="M21" s="40"/>
      <c r="N21" s="40"/>
      <c r="O21" s="40"/>
      <c r="P21" s="40"/>
      <c r="Q21" s="30"/>
      <c r="R21" s="10"/>
      <c r="S21" s="11"/>
      <c r="T21" s="11"/>
      <c r="U21" s="11"/>
      <c r="V21" s="11"/>
      <c r="W21" s="11"/>
      <c r="X21" s="12"/>
      <c r="Y21" s="13"/>
      <c r="Z21" s="482" t="s">
        <v>66</v>
      </c>
      <c r="AA21" s="45"/>
      <c r="AB21" s="46"/>
      <c r="AC21" s="47"/>
      <c r="AD21" s="35"/>
      <c r="AE21" s="15"/>
      <c r="AF21" s="15"/>
      <c r="AG21" s="15"/>
      <c r="AH21" s="15"/>
      <c r="AI21" s="17"/>
      <c r="AJ21" s="17"/>
      <c r="AK21" s="18"/>
      <c r="AL21" s="19"/>
      <c r="AM21" s="15"/>
    </row>
    <row r="22" spans="1:39" s="36" customFormat="1" ht="15.75" customHeight="1">
      <c r="A22" s="1"/>
      <c r="B22" s="471"/>
      <c r="C22" s="472"/>
      <c r="D22" s="473"/>
      <c r="E22" s="472"/>
      <c r="F22" s="471"/>
      <c r="G22" s="481">
        <f>G21*5</f>
        <v>0</v>
      </c>
      <c r="H22" s="476" t="s">
        <v>67</v>
      </c>
      <c r="I22" s="476"/>
      <c r="J22" s="477"/>
      <c r="K22" s="478"/>
      <c r="L22" s="478"/>
      <c r="Q22" s="30"/>
      <c r="R22" s="10"/>
      <c r="S22" s="11"/>
      <c r="T22" s="11"/>
      <c r="U22" s="11"/>
      <c r="V22" s="11"/>
      <c r="W22" s="497"/>
      <c r="X22" s="12"/>
      <c r="Y22" s="13"/>
      <c r="Z22" s="482" t="s">
        <v>556</v>
      </c>
      <c r="AA22" s="45"/>
      <c r="AB22" s="46"/>
      <c r="AC22" s="47"/>
      <c r="AD22" s="35"/>
      <c r="AE22" s="15"/>
      <c r="AF22" s="15"/>
      <c r="AG22" s="15"/>
      <c r="AH22" s="15"/>
      <c r="AI22" s="17"/>
      <c r="AJ22" s="17"/>
      <c r="AK22" s="18"/>
      <c r="AL22" s="19"/>
      <c r="AM22" s="15"/>
    </row>
    <row r="23" spans="1:39" s="36" customFormat="1" ht="15.75" customHeight="1">
      <c r="A23" s="1"/>
      <c r="B23" s="483" t="s">
        <v>68</v>
      </c>
      <c r="C23" s="484"/>
      <c r="D23" s="485"/>
      <c r="E23" s="484"/>
      <c r="F23" s="483"/>
      <c r="G23" s="498"/>
      <c r="H23" s="495" t="s">
        <v>32</v>
      </c>
      <c r="I23" s="495"/>
      <c r="J23" s="496">
        <v>10</v>
      </c>
      <c r="K23" s="492"/>
      <c r="L23" s="492"/>
      <c r="M23" s="499"/>
      <c r="N23" s="499"/>
      <c r="O23" s="499"/>
      <c r="P23" s="499"/>
      <c r="Q23" s="30"/>
      <c r="R23" s="10"/>
      <c r="S23" s="11"/>
      <c r="T23" s="11"/>
      <c r="U23" s="11"/>
      <c r="V23" s="11"/>
      <c r="W23" s="11"/>
      <c r="X23" s="12"/>
      <c r="Y23" s="13"/>
      <c r="Z23" s="500"/>
      <c r="AA23" s="49"/>
      <c r="AB23" s="50"/>
      <c r="AC23" s="51"/>
      <c r="AD23" s="35"/>
      <c r="AE23" s="15"/>
      <c r="AF23" s="15"/>
      <c r="AG23" s="15"/>
      <c r="AH23" s="15"/>
      <c r="AI23" s="17"/>
      <c r="AJ23" s="17"/>
      <c r="AK23" s="18"/>
      <c r="AL23" s="19"/>
      <c r="AM23" s="15"/>
    </row>
    <row r="24" spans="1:39" s="36" customFormat="1" ht="15.75" customHeight="1">
      <c r="A24" s="1"/>
      <c r="B24" s="471" t="s">
        <v>558</v>
      </c>
      <c r="C24" s="472"/>
      <c r="D24" s="473"/>
      <c r="E24" s="472"/>
      <c r="F24" s="471"/>
      <c r="G24" s="481">
        <v>0</v>
      </c>
      <c r="H24" s="476" t="s">
        <v>20</v>
      </c>
      <c r="I24" s="501"/>
      <c r="J24" s="501"/>
      <c r="K24" s="478"/>
      <c r="L24" s="478"/>
      <c r="M24" s="499"/>
      <c r="N24" s="499"/>
      <c r="O24" s="499"/>
      <c r="P24" s="499"/>
      <c r="Q24" s="30"/>
      <c r="R24" s="10"/>
      <c r="S24" s="11"/>
      <c r="T24" s="11"/>
      <c r="U24" s="11"/>
      <c r="V24" s="11"/>
      <c r="W24" s="11"/>
      <c r="X24" s="12"/>
      <c r="Y24" s="13"/>
      <c r="Z24" s="332"/>
      <c r="AA24" s="49"/>
      <c r="AB24" s="50"/>
      <c r="AC24" s="35"/>
      <c r="AD24" s="35"/>
      <c r="AE24" s="15"/>
      <c r="AF24" s="15"/>
      <c r="AG24" s="15"/>
      <c r="AH24" s="15"/>
      <c r="AI24" s="17"/>
      <c r="AJ24" s="17"/>
      <c r="AK24" s="18"/>
      <c r="AL24" s="19"/>
      <c r="AM24" s="15"/>
    </row>
    <row r="25" spans="1:39" s="36" customFormat="1" ht="15.75" customHeight="1">
      <c r="A25" s="1"/>
      <c r="I25" s="502"/>
      <c r="J25" s="503"/>
      <c r="K25" s="504"/>
      <c r="L25" s="504"/>
      <c r="M25" s="40"/>
      <c r="N25" s="40"/>
      <c r="O25" s="40"/>
      <c r="P25" s="40"/>
      <c r="Q25" s="30"/>
      <c r="R25" s="10"/>
      <c r="S25" s="11"/>
      <c r="T25" s="11"/>
      <c r="U25" s="11"/>
      <c r="V25" s="11"/>
      <c r="W25" s="11"/>
      <c r="X25" s="12"/>
      <c r="Y25" s="13"/>
      <c r="Z25" s="482" t="s">
        <v>69</v>
      </c>
      <c r="AA25" s="45"/>
      <c r="AB25" s="46"/>
      <c r="AC25" s="47"/>
      <c r="AD25" s="35"/>
      <c r="AE25" s="15"/>
      <c r="AF25" s="15"/>
      <c r="AG25" s="15"/>
      <c r="AH25" s="15"/>
      <c r="AI25" s="17"/>
      <c r="AJ25" s="17"/>
      <c r="AK25" s="18"/>
      <c r="AL25" s="19"/>
      <c r="AM25" s="15"/>
    </row>
    <row r="26" spans="1:39" s="36" customFormat="1" ht="15.75" customHeight="1">
      <c r="A26" s="1"/>
      <c r="B26" s="471" t="s">
        <v>70</v>
      </c>
      <c r="C26" s="472"/>
      <c r="D26" s="473"/>
      <c r="E26" s="472"/>
      <c r="F26" s="471"/>
      <c r="G26" s="505"/>
      <c r="H26" s="471" t="s">
        <v>71</v>
      </c>
      <c r="I26" s="476"/>
      <c r="J26" s="477"/>
      <c r="K26" s="478"/>
      <c r="L26" s="478"/>
      <c r="M26" s="40"/>
      <c r="N26" s="40"/>
      <c r="O26" s="40"/>
      <c r="P26" s="40"/>
      <c r="Q26" s="30"/>
      <c r="R26" s="10"/>
      <c r="S26" s="11"/>
      <c r="T26" s="11"/>
      <c r="U26" s="11"/>
      <c r="V26" s="11"/>
      <c r="W26" s="11"/>
      <c r="X26" s="12"/>
      <c r="Y26" s="13"/>
      <c r="Z26" s="460"/>
      <c r="AA26" s="34"/>
      <c r="AB26" s="35"/>
      <c r="AC26" s="35"/>
      <c r="AD26" s="35"/>
      <c r="AE26" s="15"/>
      <c r="AF26" s="15"/>
      <c r="AG26" s="15"/>
      <c r="AH26" s="15"/>
      <c r="AI26" s="17"/>
      <c r="AJ26" s="17"/>
      <c r="AK26" s="18"/>
      <c r="AL26" s="19"/>
      <c r="AM26" s="15"/>
    </row>
    <row r="27" spans="1:39" ht="15.75" customHeight="1">
      <c r="A27" s="15"/>
      <c r="C27" s="15"/>
      <c r="D27" s="15"/>
      <c r="E27" s="15"/>
      <c r="G27" s="15"/>
      <c r="H27" s="15"/>
      <c r="I27" s="15"/>
      <c r="J27" s="15"/>
      <c r="M27" s="15"/>
      <c r="N27" s="15"/>
      <c r="O27" s="15"/>
      <c r="P27" s="15"/>
      <c r="Q27" s="15"/>
      <c r="R27" s="53"/>
      <c r="S27" s="15"/>
      <c r="T27" s="15"/>
      <c r="U27" s="15"/>
      <c r="V27" s="15"/>
      <c r="W27" s="15"/>
      <c r="X27" s="15"/>
      <c r="Y27" s="54"/>
      <c r="AA27" s="34"/>
      <c r="AB27" s="17"/>
      <c r="AC27" s="55"/>
      <c r="AD27" s="35"/>
      <c r="AJ27" s="15"/>
      <c r="AK27" s="15"/>
      <c r="AL27" s="15"/>
    </row>
    <row r="28" spans="1:39" s="36" customFormat="1" ht="15.75" customHeight="1">
      <c r="A28" s="1"/>
      <c r="B28" s="5"/>
      <c r="C28" s="3"/>
      <c r="D28" s="4"/>
      <c r="E28" s="3"/>
      <c r="F28" s="5"/>
      <c r="G28" s="5"/>
      <c r="H28" s="4"/>
      <c r="I28" s="58"/>
      <c r="J28" s="52"/>
      <c r="K28" s="7"/>
      <c r="L28" s="7"/>
      <c r="M28" s="40"/>
      <c r="N28" s="40"/>
      <c r="O28" s="40"/>
      <c r="P28" s="40"/>
      <c r="Q28" s="30"/>
      <c r="R28" s="10"/>
      <c r="S28" s="11"/>
      <c r="T28" s="11"/>
      <c r="U28" s="11"/>
      <c r="V28" s="11"/>
      <c r="W28" s="11"/>
      <c r="X28" s="12"/>
      <c r="Y28" s="13"/>
      <c r="Z28" s="460"/>
      <c r="AA28" s="14"/>
      <c r="AB28" s="15"/>
      <c r="AC28" s="59"/>
      <c r="AD28" s="16"/>
      <c r="AE28" s="15"/>
      <c r="AF28" s="15"/>
      <c r="AG28" s="15"/>
      <c r="AH28" s="15"/>
      <c r="AI28" s="55"/>
      <c r="AJ28" s="17"/>
      <c r="AK28" s="18"/>
      <c r="AL28" s="19"/>
      <c r="AM28" s="15"/>
    </row>
    <row r="29" spans="1:39" s="36" customFormat="1" ht="15.75" customHeight="1">
      <c r="A29" s="1"/>
      <c r="B29" s="2" t="s">
        <v>72</v>
      </c>
      <c r="C29" s="5"/>
      <c r="D29" s="38"/>
      <c r="E29" s="5"/>
      <c r="F29" s="5"/>
      <c r="G29" s="5"/>
      <c r="H29" s="4"/>
      <c r="I29" s="60"/>
      <c r="J29" s="61"/>
      <c r="K29" s="62"/>
      <c r="L29" s="62"/>
      <c r="M29" s="63"/>
      <c r="N29" s="63"/>
      <c r="O29" s="63"/>
      <c r="P29" s="63"/>
      <c r="Q29" s="30"/>
      <c r="R29" s="10"/>
      <c r="S29" s="11"/>
      <c r="T29" s="11"/>
      <c r="U29" s="11"/>
      <c r="V29" s="11"/>
      <c r="W29" s="11"/>
      <c r="X29" s="12"/>
      <c r="Y29" s="13"/>
      <c r="Z29" s="460"/>
      <c r="AA29" s="34"/>
      <c r="AB29" s="64"/>
      <c r="AC29" s="65"/>
      <c r="AD29" s="66"/>
      <c r="AE29" s="15"/>
      <c r="AF29" s="15"/>
      <c r="AG29" s="15"/>
      <c r="AH29" s="15"/>
      <c r="AJ29" s="17"/>
      <c r="AK29" s="18"/>
      <c r="AL29" s="19"/>
      <c r="AM29" s="15"/>
    </row>
    <row r="30" spans="1:39" s="36" customFormat="1" ht="39">
      <c r="A30" s="67"/>
      <c r="B30" s="68"/>
      <c r="C30" s="69"/>
      <c r="D30" s="70"/>
      <c r="E30" s="71"/>
      <c r="F30" s="72"/>
      <c r="G30" s="73"/>
      <c r="H30" s="74"/>
      <c r="I30" s="75"/>
      <c r="J30" s="61"/>
      <c r="K30" s="506" t="s">
        <v>610</v>
      </c>
      <c r="L30" s="506" t="s">
        <v>609</v>
      </c>
      <c r="M30" s="507" t="s">
        <v>73</v>
      </c>
      <c r="N30" s="506" t="s">
        <v>594</v>
      </c>
      <c r="O30" s="506" t="s">
        <v>596</v>
      </c>
      <c r="P30" s="506" t="s">
        <v>595</v>
      </c>
      <c r="Q30" s="30"/>
      <c r="R30" s="10"/>
      <c r="S30" s="11"/>
      <c r="T30" s="11"/>
      <c r="U30" s="11"/>
      <c r="V30" s="11"/>
      <c r="W30" s="11"/>
      <c r="X30" s="32"/>
      <c r="Y30" s="33"/>
      <c r="Z30" s="460"/>
      <c r="AA30" s="14"/>
      <c r="AB30" s="76"/>
      <c r="AC30" s="65"/>
      <c r="AD30" s="77"/>
      <c r="AE30" s="15"/>
      <c r="AF30" s="15"/>
      <c r="AG30" s="15"/>
      <c r="AH30" s="15"/>
      <c r="AJ30" s="17"/>
      <c r="AK30" s="18"/>
      <c r="AL30" s="19"/>
      <c r="AM30" s="15"/>
    </row>
    <row r="31" spans="1:39" s="36" customFormat="1" ht="15.75" customHeight="1">
      <c r="A31" s="79" t="s">
        <v>30</v>
      </c>
      <c r="B31" s="80" t="str">
        <f>B63</f>
        <v>DREHBUCH UND RECHTE</v>
      </c>
      <c r="C31" s="22"/>
      <c r="D31" s="23"/>
      <c r="E31" s="22"/>
      <c r="F31" s="80"/>
      <c r="G31" s="81"/>
      <c r="H31" s="82"/>
      <c r="I31" s="83"/>
      <c r="J31" s="84"/>
      <c r="K31" s="85">
        <v>0</v>
      </c>
      <c r="L31" s="85">
        <f>L112</f>
        <v>0</v>
      </c>
      <c r="M31" s="85">
        <f>M112</f>
        <v>0</v>
      </c>
      <c r="N31" s="85">
        <f>N112</f>
        <v>0</v>
      </c>
      <c r="O31" s="85">
        <f>O112</f>
        <v>0</v>
      </c>
      <c r="P31" s="85">
        <f>P112</f>
        <v>0</v>
      </c>
      <c r="Q31" s="30"/>
      <c r="R31" s="10"/>
      <c r="S31" s="86"/>
      <c r="T31" s="86"/>
      <c r="U31" s="86"/>
      <c r="V31" s="86"/>
      <c r="W31" s="86"/>
      <c r="X31" s="87"/>
      <c r="Y31" s="33"/>
      <c r="Z31" s="508"/>
      <c r="AA31" s="14"/>
      <c r="AB31" s="78"/>
      <c r="AC31" s="88"/>
      <c r="AD31" s="88"/>
      <c r="AE31" s="15"/>
      <c r="AF31" s="15"/>
      <c r="AG31" s="15"/>
      <c r="AH31" s="15"/>
      <c r="AJ31" s="17"/>
      <c r="AK31" s="18"/>
      <c r="AL31" s="19"/>
      <c r="AM31" s="15"/>
    </row>
    <row r="32" spans="1:39" s="36" customFormat="1" ht="15.75" customHeight="1">
      <c r="A32" s="89"/>
      <c r="B32" s="2"/>
      <c r="C32" s="31"/>
      <c r="D32" s="37"/>
      <c r="E32" s="31"/>
      <c r="F32" s="2"/>
      <c r="G32" s="90"/>
      <c r="H32" s="39"/>
      <c r="I32" s="91"/>
      <c r="J32" s="92"/>
      <c r="K32" s="93"/>
      <c r="L32" s="93"/>
      <c r="M32" s="87"/>
      <c r="N32" s="87"/>
      <c r="O32" s="87"/>
      <c r="P32" s="87"/>
      <c r="Q32" s="30"/>
      <c r="R32" s="10"/>
      <c r="S32" s="86"/>
      <c r="T32" s="86"/>
      <c r="U32" s="86"/>
      <c r="V32" s="86"/>
      <c r="W32" s="86"/>
      <c r="X32" s="87"/>
      <c r="Y32" s="33"/>
      <c r="Z32" s="508"/>
      <c r="AA32" s="14"/>
      <c r="AB32" s="78"/>
      <c r="AC32" s="88"/>
      <c r="AD32" s="88"/>
      <c r="AE32" s="15"/>
      <c r="AF32" s="15"/>
      <c r="AG32" s="15"/>
      <c r="AH32" s="15"/>
      <c r="AJ32" s="17"/>
      <c r="AK32" s="18"/>
      <c r="AL32" s="19"/>
      <c r="AM32" s="15"/>
    </row>
    <row r="33" spans="1:39" s="36" customFormat="1" ht="15.75" customHeight="1">
      <c r="A33" s="79" t="str">
        <f>A115</f>
        <v>II.</v>
      </c>
      <c r="B33" s="80" t="str">
        <f>B115</f>
        <v xml:space="preserve">LÖHNE EQUIPE   </v>
      </c>
      <c r="C33" s="22"/>
      <c r="D33" s="23"/>
      <c r="E33" s="22"/>
      <c r="F33" s="80"/>
      <c r="G33" s="94"/>
      <c r="H33" s="95"/>
      <c r="I33" s="83"/>
      <c r="J33" s="84"/>
      <c r="K33" s="85">
        <f t="shared" ref="K33:P33" si="0">K297</f>
        <v>0</v>
      </c>
      <c r="L33" s="85">
        <f t="shared" si="0"/>
        <v>0</v>
      </c>
      <c r="M33" s="85">
        <f t="shared" si="0"/>
        <v>0</v>
      </c>
      <c r="N33" s="85">
        <f t="shared" si="0"/>
        <v>0</v>
      </c>
      <c r="O33" s="85">
        <f t="shared" si="0"/>
        <v>0</v>
      </c>
      <c r="P33" s="85">
        <f t="shared" si="0"/>
        <v>0</v>
      </c>
      <c r="Q33" s="30"/>
      <c r="R33" s="10"/>
      <c r="S33" s="86"/>
      <c r="T33" s="86"/>
      <c r="U33" s="86"/>
      <c r="V33" s="86"/>
      <c r="W33" s="86"/>
      <c r="X33" s="87"/>
      <c r="Y33" s="33"/>
      <c r="Z33" s="508"/>
      <c r="AA33" s="14"/>
      <c r="AB33" s="78"/>
      <c r="AC33" s="88"/>
      <c r="AD33" s="88"/>
      <c r="AE33" s="15"/>
      <c r="AF33" s="15"/>
      <c r="AG33" s="15"/>
      <c r="AH33" s="15"/>
      <c r="AJ33" s="17"/>
      <c r="AK33" s="18"/>
      <c r="AL33" s="19"/>
      <c r="AM33" s="15"/>
    </row>
    <row r="34" spans="1:39" s="36" customFormat="1" ht="15.75" customHeight="1">
      <c r="A34" s="89"/>
      <c r="B34" s="2"/>
      <c r="C34" s="31"/>
      <c r="D34" s="37"/>
      <c r="E34" s="31"/>
      <c r="F34" s="2"/>
      <c r="G34" s="90"/>
      <c r="H34" s="39"/>
      <c r="I34" s="91"/>
      <c r="J34" s="92"/>
      <c r="K34" s="93"/>
      <c r="L34" s="93"/>
      <c r="M34" s="87"/>
      <c r="N34" s="87"/>
      <c r="O34" s="87"/>
      <c r="P34" s="87"/>
      <c r="Q34" s="30"/>
      <c r="R34" s="10"/>
      <c r="S34" s="86"/>
      <c r="T34" s="86"/>
      <c r="U34" s="86"/>
      <c r="V34" s="86"/>
      <c r="W34" s="86"/>
      <c r="X34" s="87"/>
      <c r="Y34" s="33"/>
      <c r="Z34" s="508"/>
      <c r="AA34" s="14"/>
      <c r="AB34" s="78"/>
      <c r="AC34" s="88"/>
      <c r="AD34" s="88"/>
      <c r="AE34" s="15"/>
      <c r="AF34" s="15"/>
      <c r="AG34" s="15"/>
      <c r="AH34" s="15"/>
      <c r="AJ34" s="17"/>
      <c r="AK34" s="18"/>
      <c r="AL34" s="19"/>
      <c r="AM34" s="15"/>
    </row>
    <row r="35" spans="1:39" s="36" customFormat="1" ht="15.75" customHeight="1">
      <c r="A35" s="79" t="s">
        <v>45</v>
      </c>
      <c r="B35" s="80" t="s">
        <v>612</v>
      </c>
      <c r="C35" s="22"/>
      <c r="D35" s="23"/>
      <c r="E35" s="22"/>
      <c r="F35" s="80"/>
      <c r="G35" s="94"/>
      <c r="H35" s="95"/>
      <c r="I35" s="83"/>
      <c r="J35" s="84"/>
      <c r="K35" s="85">
        <f t="shared" ref="K35:P35" si="1">K351</f>
        <v>0</v>
      </c>
      <c r="L35" s="85">
        <f t="shared" si="1"/>
        <v>0</v>
      </c>
      <c r="M35" s="85">
        <f t="shared" si="1"/>
        <v>0</v>
      </c>
      <c r="N35" s="85">
        <f t="shared" si="1"/>
        <v>0</v>
      </c>
      <c r="O35" s="85">
        <f t="shared" si="1"/>
        <v>0</v>
      </c>
      <c r="P35" s="85">
        <f t="shared" si="1"/>
        <v>0</v>
      </c>
      <c r="Q35" s="30"/>
      <c r="R35" s="10"/>
      <c r="S35" s="86"/>
      <c r="T35" s="86"/>
      <c r="U35" s="86"/>
      <c r="V35" s="86"/>
      <c r="W35" s="86"/>
      <c r="X35" s="87"/>
      <c r="Y35" s="33"/>
      <c r="Z35" s="508"/>
      <c r="AA35" s="14"/>
      <c r="AB35" s="78"/>
      <c r="AC35" s="88"/>
      <c r="AD35" s="88"/>
      <c r="AE35" s="15"/>
      <c r="AF35" s="15"/>
      <c r="AG35" s="15"/>
      <c r="AH35" s="15"/>
      <c r="AJ35" s="17"/>
      <c r="AK35" s="18"/>
      <c r="AL35" s="19"/>
      <c r="AM35" s="15"/>
    </row>
    <row r="36" spans="1:39" s="36" customFormat="1" ht="15.75" customHeight="1">
      <c r="A36" s="89"/>
      <c r="B36" s="2"/>
      <c r="C36" s="31"/>
      <c r="D36" s="37"/>
      <c r="E36" s="31"/>
      <c r="F36" s="2"/>
      <c r="G36" s="90"/>
      <c r="H36" s="39"/>
      <c r="I36" s="91"/>
      <c r="J36" s="92"/>
      <c r="K36" s="93"/>
      <c r="L36" s="93"/>
      <c r="M36" s="87"/>
      <c r="N36" s="87"/>
      <c r="O36" s="87"/>
      <c r="P36" s="87"/>
      <c r="Q36" s="30"/>
      <c r="R36" s="10"/>
      <c r="S36" s="86"/>
      <c r="T36" s="86"/>
      <c r="U36" s="86"/>
      <c r="V36" s="86"/>
      <c r="W36" s="86"/>
      <c r="X36" s="87"/>
      <c r="Y36" s="33"/>
      <c r="Z36" s="508"/>
      <c r="AA36" s="14"/>
      <c r="AB36" s="78"/>
      <c r="AC36" s="88"/>
      <c r="AD36" s="88"/>
      <c r="AE36" s="15"/>
      <c r="AF36" s="15"/>
      <c r="AG36" s="15"/>
      <c r="AH36" s="15"/>
      <c r="AJ36" s="17"/>
      <c r="AK36" s="18"/>
      <c r="AL36" s="19"/>
      <c r="AM36" s="15"/>
    </row>
    <row r="37" spans="1:39" s="36" customFormat="1" ht="15.75" customHeight="1">
      <c r="A37" s="79" t="str">
        <f>A354</f>
        <v>IV.</v>
      </c>
      <c r="B37" s="80" t="str">
        <f>B354</f>
        <v>SOZIALABGABEN EQUIPE UND DARSTELLENDE</v>
      </c>
      <c r="C37" s="22"/>
      <c r="D37" s="23"/>
      <c r="E37" s="22"/>
      <c r="F37" s="80"/>
      <c r="G37" s="94"/>
      <c r="H37" s="95"/>
      <c r="I37" s="83"/>
      <c r="J37" s="84"/>
      <c r="K37" s="85">
        <f t="shared" ref="K37:P37" si="2">K371</f>
        <v>0</v>
      </c>
      <c r="L37" s="85">
        <f t="shared" si="2"/>
        <v>0</v>
      </c>
      <c r="M37" s="85">
        <f t="shared" si="2"/>
        <v>0</v>
      </c>
      <c r="N37" s="85">
        <f t="shared" si="2"/>
        <v>0</v>
      </c>
      <c r="O37" s="85">
        <f t="shared" si="2"/>
        <v>0</v>
      </c>
      <c r="P37" s="85">
        <f t="shared" si="2"/>
        <v>0</v>
      </c>
      <c r="Q37" s="30"/>
      <c r="R37" s="10"/>
      <c r="S37" s="86"/>
      <c r="T37" s="86"/>
      <c r="U37" s="86"/>
      <c r="V37" s="86"/>
      <c r="W37" s="86"/>
      <c r="X37" s="87"/>
      <c r="Y37" s="33"/>
      <c r="Z37" s="508"/>
      <c r="AA37" s="14"/>
      <c r="AB37" s="78"/>
      <c r="AC37" s="88"/>
      <c r="AD37" s="88"/>
      <c r="AE37" s="15"/>
      <c r="AF37" s="15"/>
      <c r="AG37" s="15"/>
      <c r="AH37" s="15"/>
      <c r="AJ37" s="17"/>
      <c r="AK37" s="18"/>
      <c r="AL37" s="19"/>
      <c r="AM37" s="16"/>
    </row>
    <row r="38" spans="1:39" s="36" customFormat="1" ht="15.75" customHeight="1">
      <c r="A38" s="89"/>
      <c r="B38" s="2"/>
      <c r="C38" s="31"/>
      <c r="D38" s="37"/>
      <c r="E38" s="31"/>
      <c r="F38" s="2"/>
      <c r="G38" s="90"/>
      <c r="H38" s="39"/>
      <c r="I38" s="91"/>
      <c r="J38" s="92"/>
      <c r="K38" s="93"/>
      <c r="L38" s="93"/>
      <c r="M38" s="87"/>
      <c r="N38" s="87"/>
      <c r="O38" s="87"/>
      <c r="P38" s="87"/>
      <c r="Q38" s="30"/>
      <c r="R38" s="10"/>
      <c r="S38" s="86"/>
      <c r="T38" s="86"/>
      <c r="U38" s="86"/>
      <c r="V38" s="86"/>
      <c r="W38" s="86"/>
      <c r="X38" s="87"/>
      <c r="Y38" s="33"/>
      <c r="Z38" s="508"/>
      <c r="AA38" s="14"/>
      <c r="AB38" s="78"/>
      <c r="AC38" s="88"/>
      <c r="AD38" s="88"/>
      <c r="AE38" s="15"/>
      <c r="AF38" s="15"/>
      <c r="AG38" s="15"/>
      <c r="AH38" s="15"/>
      <c r="AJ38" s="17"/>
      <c r="AK38" s="18"/>
      <c r="AL38" s="19"/>
      <c r="AM38" s="15"/>
    </row>
    <row r="39" spans="1:39" s="36" customFormat="1" ht="15.75" customHeight="1">
      <c r="A39" s="79" t="str">
        <f>A374</f>
        <v>V.</v>
      </c>
      <c r="B39" s="80" t="str">
        <f>B374</f>
        <v>DEKOR UND KOSTÜME</v>
      </c>
      <c r="C39" s="22"/>
      <c r="D39" s="23"/>
      <c r="E39" s="22"/>
      <c r="F39" s="80"/>
      <c r="G39" s="96"/>
      <c r="H39" s="96"/>
      <c r="I39" s="83"/>
      <c r="J39" s="84"/>
      <c r="K39" s="85">
        <f t="shared" ref="K39:P39" si="3">K420</f>
        <v>0</v>
      </c>
      <c r="L39" s="85">
        <f t="shared" si="3"/>
        <v>0</v>
      </c>
      <c r="M39" s="85">
        <f t="shared" si="3"/>
        <v>0</v>
      </c>
      <c r="N39" s="85">
        <f t="shared" si="3"/>
        <v>0</v>
      </c>
      <c r="O39" s="85">
        <f t="shared" si="3"/>
        <v>0</v>
      </c>
      <c r="P39" s="85">
        <f t="shared" si="3"/>
        <v>0</v>
      </c>
      <c r="Q39" s="4" t="s">
        <v>21</v>
      </c>
      <c r="R39" s="10"/>
      <c r="T39" s="15"/>
      <c r="U39" s="15"/>
      <c r="V39" s="86"/>
      <c r="W39" s="86"/>
      <c r="X39" s="87"/>
      <c r="Y39" s="33"/>
      <c r="Z39" s="508"/>
      <c r="AA39" s="14"/>
      <c r="AB39" s="78"/>
      <c r="AC39" s="88"/>
      <c r="AD39" s="88"/>
      <c r="AE39" s="15"/>
      <c r="AF39" s="15"/>
      <c r="AG39" s="15"/>
      <c r="AH39" s="15"/>
      <c r="AJ39" s="17"/>
      <c r="AK39" s="97"/>
      <c r="AL39" s="19"/>
      <c r="AM39" s="15"/>
    </row>
    <row r="40" spans="1:39" s="36" customFormat="1" ht="15.75" customHeight="1">
      <c r="A40" s="89"/>
      <c r="B40" s="2"/>
      <c r="C40" s="31"/>
      <c r="D40" s="37"/>
      <c r="E40" s="31"/>
      <c r="F40" s="2"/>
      <c r="G40" s="15"/>
      <c r="H40" s="15"/>
      <c r="I40" s="91"/>
      <c r="J40" s="92"/>
      <c r="K40" s="93"/>
      <c r="L40" s="93"/>
      <c r="M40" s="87"/>
      <c r="N40" s="87"/>
      <c r="O40" s="87"/>
      <c r="P40" s="87"/>
      <c r="Q40" s="4"/>
      <c r="R40" s="10"/>
      <c r="T40" s="15"/>
      <c r="U40" s="15"/>
      <c r="V40" s="86"/>
      <c r="W40" s="86"/>
      <c r="X40" s="87"/>
      <c r="Y40" s="33"/>
      <c r="Z40" s="508"/>
      <c r="AA40" s="14"/>
      <c r="AB40" s="78"/>
      <c r="AC40" s="88"/>
      <c r="AD40" s="88"/>
      <c r="AE40" s="15"/>
      <c r="AF40" s="15"/>
      <c r="AG40" s="15"/>
      <c r="AH40" s="15"/>
      <c r="AJ40" s="17"/>
      <c r="AK40" s="18"/>
      <c r="AL40" s="19"/>
      <c r="AM40" s="15"/>
    </row>
    <row r="41" spans="1:39" s="36" customFormat="1" ht="15.75" customHeight="1">
      <c r="A41" s="79" t="str">
        <f>A423</f>
        <v>VI.</v>
      </c>
      <c r="B41" s="80" t="s">
        <v>559</v>
      </c>
      <c r="C41" s="22"/>
      <c r="D41" s="23"/>
      <c r="E41" s="22"/>
      <c r="F41" s="80"/>
      <c r="G41" s="96"/>
      <c r="H41" s="96"/>
      <c r="I41" s="83"/>
      <c r="J41" s="84"/>
      <c r="K41" s="85">
        <f t="shared" ref="K41:P41" si="4">K500</f>
        <v>0</v>
      </c>
      <c r="L41" s="85">
        <f t="shared" si="4"/>
        <v>0</v>
      </c>
      <c r="M41" s="85">
        <f t="shared" si="4"/>
        <v>0</v>
      </c>
      <c r="N41" s="85">
        <f t="shared" si="4"/>
        <v>0</v>
      </c>
      <c r="O41" s="85">
        <f t="shared" si="4"/>
        <v>0</v>
      </c>
      <c r="P41" s="85">
        <f t="shared" si="4"/>
        <v>0</v>
      </c>
      <c r="Q41" s="4" t="s">
        <v>21</v>
      </c>
      <c r="R41" s="10"/>
      <c r="T41" s="15"/>
      <c r="U41" s="15"/>
      <c r="V41" s="86"/>
      <c r="W41" s="86"/>
      <c r="X41" s="87"/>
      <c r="Y41" s="33"/>
      <c r="Z41" s="508"/>
      <c r="AA41" s="14"/>
      <c r="AB41" s="78"/>
      <c r="AC41" s="88"/>
      <c r="AD41" s="88"/>
      <c r="AE41" s="15"/>
      <c r="AF41" s="15"/>
      <c r="AG41" s="15"/>
      <c r="AH41" s="15"/>
      <c r="AJ41" s="17"/>
      <c r="AK41" s="18"/>
      <c r="AL41" s="19"/>
      <c r="AM41" s="15"/>
    </row>
    <row r="42" spans="1:39" s="36" customFormat="1" ht="15.75" customHeight="1">
      <c r="A42" s="89"/>
      <c r="B42" s="2"/>
      <c r="C42" s="31"/>
      <c r="D42" s="37"/>
      <c r="E42" s="31"/>
      <c r="F42" s="2"/>
      <c r="G42" s="15"/>
      <c r="H42" s="15"/>
      <c r="I42" s="91"/>
      <c r="J42" s="92"/>
      <c r="K42" s="93"/>
      <c r="L42" s="93"/>
      <c r="M42" s="87"/>
      <c r="N42" s="87"/>
      <c r="O42" s="87"/>
      <c r="P42" s="87"/>
      <c r="Q42" s="4"/>
      <c r="R42" s="10"/>
      <c r="T42" s="15"/>
      <c r="U42" s="15"/>
      <c r="V42" s="86"/>
      <c r="W42" s="86"/>
      <c r="X42" s="87"/>
      <c r="Y42" s="33"/>
      <c r="Z42" s="508"/>
      <c r="AA42" s="14"/>
      <c r="AB42" s="78"/>
      <c r="AC42" s="88"/>
      <c r="AD42" s="88"/>
      <c r="AE42" s="15"/>
      <c r="AF42" s="15"/>
      <c r="AG42" s="15"/>
      <c r="AH42" s="15"/>
      <c r="AJ42" s="17"/>
      <c r="AK42" s="18"/>
      <c r="AL42" s="19"/>
      <c r="AM42" s="15"/>
    </row>
    <row r="43" spans="1:39" s="36" customFormat="1" ht="15.75" customHeight="1">
      <c r="A43" s="79" t="str">
        <f>A503</f>
        <v>VII.</v>
      </c>
      <c r="B43" s="80" t="str">
        <f>B503</f>
        <v>TECHNISCHE MITTEL</v>
      </c>
      <c r="C43" s="22"/>
      <c r="D43" s="23"/>
      <c r="E43" s="22"/>
      <c r="F43" s="80"/>
      <c r="G43" s="96"/>
      <c r="H43" s="96"/>
      <c r="I43" s="83"/>
      <c r="J43" s="84"/>
      <c r="K43" s="85">
        <f t="shared" ref="K43:P43" si="5">K569</f>
        <v>0</v>
      </c>
      <c r="L43" s="85">
        <f t="shared" si="5"/>
        <v>0</v>
      </c>
      <c r="M43" s="85">
        <f t="shared" si="5"/>
        <v>0</v>
      </c>
      <c r="N43" s="85">
        <f t="shared" si="5"/>
        <v>0</v>
      </c>
      <c r="O43" s="85">
        <f t="shared" si="5"/>
        <v>0</v>
      </c>
      <c r="P43" s="85">
        <f t="shared" si="5"/>
        <v>0</v>
      </c>
      <c r="Q43" s="4" t="s">
        <v>21</v>
      </c>
      <c r="R43" s="10"/>
      <c r="T43" s="15"/>
      <c r="U43" s="15"/>
      <c r="V43" s="86"/>
      <c r="W43" s="86"/>
      <c r="X43" s="87"/>
      <c r="Y43" s="33"/>
      <c r="Z43" s="508"/>
      <c r="AA43" s="14"/>
      <c r="AB43" s="78"/>
      <c r="AC43" s="88"/>
      <c r="AD43" s="88"/>
      <c r="AE43" s="15"/>
      <c r="AF43" s="15"/>
      <c r="AG43" s="15"/>
      <c r="AH43" s="15"/>
      <c r="AJ43" s="17"/>
      <c r="AK43" s="18"/>
      <c r="AL43" s="19"/>
      <c r="AM43" s="15"/>
    </row>
    <row r="44" spans="1:39" s="36" customFormat="1" ht="15.75" customHeight="1">
      <c r="A44" s="89"/>
      <c r="B44" s="2"/>
      <c r="C44" s="31"/>
      <c r="D44" s="37"/>
      <c r="E44" s="31"/>
      <c r="F44" s="2"/>
      <c r="G44" s="15"/>
      <c r="H44" s="15"/>
      <c r="I44" s="91"/>
      <c r="J44" s="92"/>
      <c r="K44" s="93"/>
      <c r="L44" s="93"/>
      <c r="M44" s="87"/>
      <c r="N44" s="87"/>
      <c r="O44" s="87"/>
      <c r="P44" s="87"/>
      <c r="Q44" s="4"/>
      <c r="R44" s="10"/>
      <c r="T44" s="15"/>
      <c r="U44" s="15"/>
      <c r="V44" s="86"/>
      <c r="W44" s="86"/>
      <c r="X44" s="87"/>
      <c r="Y44" s="33"/>
      <c r="Z44" s="508"/>
      <c r="AA44" s="14"/>
      <c r="AB44" s="78"/>
      <c r="AC44" s="88"/>
      <c r="AD44" s="88"/>
      <c r="AE44" s="15"/>
      <c r="AF44" s="15"/>
      <c r="AG44" s="15"/>
      <c r="AH44" s="15"/>
      <c r="AJ44" s="17"/>
      <c r="AK44" s="18"/>
      <c r="AL44" s="19"/>
      <c r="AM44" s="15"/>
    </row>
    <row r="45" spans="1:39" s="36" customFormat="1" ht="15.75" customHeight="1">
      <c r="A45" s="79" t="str">
        <f>A571</f>
        <v>VIII.</v>
      </c>
      <c r="B45" s="80" t="str">
        <f>B571</f>
        <v>ROHMATERIAL / LABOR / VIDEO</v>
      </c>
      <c r="C45" s="22"/>
      <c r="D45" s="23"/>
      <c r="E45" s="22"/>
      <c r="F45" s="80"/>
      <c r="G45" s="96"/>
      <c r="H45" s="96"/>
      <c r="I45" s="83"/>
      <c r="J45" s="84"/>
      <c r="K45" s="85">
        <f t="shared" ref="K45:P45" si="6">K644</f>
        <v>0</v>
      </c>
      <c r="L45" s="85">
        <f t="shared" si="6"/>
        <v>0</v>
      </c>
      <c r="M45" s="85">
        <f t="shared" si="6"/>
        <v>0</v>
      </c>
      <c r="N45" s="85">
        <f t="shared" si="6"/>
        <v>0</v>
      </c>
      <c r="O45" s="85">
        <f t="shared" si="6"/>
        <v>0</v>
      </c>
      <c r="P45" s="85">
        <f t="shared" si="6"/>
        <v>0</v>
      </c>
      <c r="Q45" s="4" t="s">
        <v>21</v>
      </c>
      <c r="R45" s="10"/>
      <c r="T45" s="15"/>
      <c r="U45" s="15"/>
      <c r="V45" s="86"/>
      <c r="W45" s="86"/>
      <c r="X45" s="87"/>
      <c r="Y45" s="33"/>
      <c r="Z45" s="508"/>
      <c r="AA45" s="14"/>
      <c r="AB45" s="78"/>
      <c r="AC45" s="88"/>
      <c r="AD45" s="88"/>
      <c r="AE45" s="15"/>
      <c r="AF45" s="15"/>
      <c r="AG45" s="15"/>
      <c r="AH45" s="15"/>
      <c r="AJ45" s="17"/>
      <c r="AK45" s="18"/>
      <c r="AL45" s="19"/>
      <c r="AM45" s="15"/>
    </row>
    <row r="46" spans="1:39" s="36" customFormat="1" ht="15.75" customHeight="1">
      <c r="A46" s="89"/>
      <c r="B46" s="2"/>
      <c r="C46" s="31"/>
      <c r="D46" s="37"/>
      <c r="E46" s="31"/>
      <c r="F46" s="2"/>
      <c r="G46" s="15"/>
      <c r="H46" s="15"/>
      <c r="I46" s="91"/>
      <c r="J46" s="92"/>
      <c r="K46" s="93"/>
      <c r="L46" s="93"/>
      <c r="M46" s="87"/>
      <c r="N46" s="87"/>
      <c r="O46" s="87"/>
      <c r="P46" s="87"/>
      <c r="Q46" s="4"/>
      <c r="R46" s="10"/>
      <c r="T46" s="15"/>
      <c r="U46" s="15"/>
      <c r="V46" s="86"/>
      <c r="W46" s="86"/>
      <c r="X46" s="87"/>
      <c r="Y46" s="33"/>
      <c r="Z46" s="508"/>
      <c r="AA46" s="14"/>
      <c r="AB46" s="78"/>
      <c r="AC46" s="88"/>
      <c r="AD46" s="88"/>
      <c r="AE46" s="15"/>
      <c r="AF46" s="15"/>
      <c r="AG46" s="15"/>
      <c r="AH46" s="15"/>
      <c r="AJ46" s="17"/>
      <c r="AK46" s="18"/>
      <c r="AL46" s="19"/>
      <c r="AM46" s="15"/>
    </row>
    <row r="47" spans="1:39" s="36" customFormat="1" ht="15.75" customHeight="1">
      <c r="A47" s="79" t="str">
        <f>A647</f>
        <v>IX.</v>
      </c>
      <c r="B47" s="80" t="str">
        <f>B647</f>
        <v>VERSICHERUNGEN / DIVERSE KOSTEN</v>
      </c>
      <c r="C47" s="22"/>
      <c r="D47" s="23"/>
      <c r="E47" s="22"/>
      <c r="F47" s="80"/>
      <c r="G47" s="96"/>
      <c r="H47" s="96"/>
      <c r="I47" s="83"/>
      <c r="J47" s="84"/>
      <c r="K47" s="98">
        <f t="shared" ref="K47:P47" si="7">K684</f>
        <v>0</v>
      </c>
      <c r="L47" s="98">
        <f t="shared" si="7"/>
        <v>0</v>
      </c>
      <c r="M47" s="98">
        <f t="shared" si="7"/>
        <v>0</v>
      </c>
      <c r="N47" s="98">
        <f t="shared" si="7"/>
        <v>0</v>
      </c>
      <c r="O47" s="98">
        <f t="shared" si="7"/>
        <v>0</v>
      </c>
      <c r="P47" s="98">
        <f t="shared" si="7"/>
        <v>0</v>
      </c>
      <c r="Q47" s="4" t="s">
        <v>12</v>
      </c>
      <c r="R47" s="10"/>
      <c r="T47" s="15"/>
      <c r="U47" s="15"/>
      <c r="V47" s="86"/>
      <c r="W47" s="86"/>
      <c r="X47" s="87"/>
      <c r="Y47" s="33"/>
      <c r="Z47" s="508"/>
      <c r="AA47" s="14"/>
      <c r="AB47" s="78"/>
      <c r="AC47" s="88"/>
      <c r="AD47" s="88"/>
      <c r="AE47" s="15"/>
      <c r="AF47" s="15"/>
      <c r="AG47" s="15"/>
      <c r="AH47" s="15"/>
      <c r="AJ47" s="17"/>
      <c r="AK47" s="18"/>
      <c r="AL47" s="19"/>
      <c r="AM47" s="15"/>
    </row>
    <row r="48" spans="1:39" s="36" customFormat="1" ht="15.75" customHeight="1">
      <c r="A48" s="89"/>
      <c r="B48" s="2"/>
      <c r="C48" s="31"/>
      <c r="D48" s="37"/>
      <c r="E48" s="31"/>
      <c r="F48" s="2"/>
      <c r="G48" s="15"/>
      <c r="H48" s="90"/>
      <c r="I48" s="91"/>
      <c r="J48" s="92"/>
      <c r="K48" s="99"/>
      <c r="L48" s="99"/>
      <c r="M48" s="99"/>
      <c r="N48" s="99"/>
      <c r="O48" s="99"/>
      <c r="P48" s="99"/>
      <c r="Q48" s="30"/>
      <c r="R48" s="10"/>
      <c r="S48" s="86"/>
      <c r="T48" s="86"/>
      <c r="U48" s="86"/>
      <c r="V48" s="86"/>
      <c r="W48" s="86"/>
      <c r="X48" s="87"/>
      <c r="Y48" s="33"/>
      <c r="Z48" s="508"/>
      <c r="AA48" s="14"/>
      <c r="AB48" s="78"/>
      <c r="AC48" s="88"/>
      <c r="AD48" s="88"/>
      <c r="AE48" s="15"/>
      <c r="AF48" s="15"/>
      <c r="AG48" s="15"/>
      <c r="AH48" s="15"/>
      <c r="AJ48" s="17"/>
      <c r="AK48" s="18"/>
      <c r="AL48" s="19"/>
      <c r="AM48" s="15"/>
    </row>
    <row r="49" spans="1:39" s="36" customFormat="1" ht="15.75" customHeight="1">
      <c r="A49" s="89"/>
      <c r="B49" s="2"/>
      <c r="C49" s="31"/>
      <c r="D49" s="37"/>
      <c r="E49" s="31"/>
      <c r="F49" s="2"/>
      <c r="G49" s="15"/>
      <c r="H49" s="9"/>
      <c r="I49" s="91"/>
      <c r="J49" s="92"/>
      <c r="K49" s="93"/>
      <c r="L49" s="93"/>
      <c r="M49" s="87"/>
      <c r="N49" s="87"/>
      <c r="O49" s="87"/>
      <c r="P49" s="87"/>
      <c r="Q49" s="30"/>
      <c r="R49" s="10"/>
      <c r="S49" s="86"/>
      <c r="T49" s="86"/>
      <c r="U49" s="86"/>
      <c r="V49" s="86"/>
      <c r="W49" s="86"/>
      <c r="X49" s="87"/>
      <c r="Y49" s="33"/>
      <c r="Z49" s="508"/>
      <c r="AA49" s="14"/>
      <c r="AB49" s="78"/>
      <c r="AC49" s="88"/>
      <c r="AD49" s="88"/>
      <c r="AE49" s="15"/>
      <c r="AF49" s="15"/>
      <c r="AG49" s="15"/>
      <c r="AH49" s="15"/>
      <c r="AJ49" s="17"/>
      <c r="AK49" s="18"/>
      <c r="AL49" s="19"/>
      <c r="AM49" s="15"/>
    </row>
    <row r="50" spans="1:39" s="36" customFormat="1" ht="15.75" customHeight="1">
      <c r="A50" s="79"/>
      <c r="B50" s="80"/>
      <c r="C50" s="22"/>
      <c r="D50" s="23"/>
      <c r="E50" s="22"/>
      <c r="F50" s="80"/>
      <c r="G50" s="96"/>
      <c r="H50" s="100"/>
      <c r="I50" s="100" t="s">
        <v>74</v>
      </c>
      <c r="J50" s="84"/>
      <c r="K50" s="85">
        <f t="shared" ref="K50:P50" si="8">SUM(K31:K48)</f>
        <v>0</v>
      </c>
      <c r="L50" s="85">
        <f t="shared" si="8"/>
        <v>0</v>
      </c>
      <c r="M50" s="85">
        <f t="shared" si="8"/>
        <v>0</v>
      </c>
      <c r="N50" s="85">
        <f t="shared" si="8"/>
        <v>0</v>
      </c>
      <c r="O50" s="85">
        <f t="shared" si="8"/>
        <v>0</v>
      </c>
      <c r="P50" s="85">
        <f t="shared" si="8"/>
        <v>0</v>
      </c>
      <c r="Q50" s="30"/>
      <c r="R50" s="10"/>
      <c r="S50" s="86"/>
      <c r="T50" s="86"/>
      <c r="U50" s="86"/>
      <c r="V50" s="86"/>
      <c r="W50" s="86"/>
      <c r="X50" s="87"/>
      <c r="Y50" s="33"/>
      <c r="Z50" s="508"/>
      <c r="AA50" s="14"/>
      <c r="AB50" s="101"/>
      <c r="AC50" s="88"/>
      <c r="AD50" s="88"/>
      <c r="AE50" s="15"/>
      <c r="AF50" s="15"/>
      <c r="AG50" s="15"/>
      <c r="AH50" s="15"/>
      <c r="AJ50" s="17"/>
      <c r="AK50" s="18"/>
      <c r="AL50" s="19"/>
      <c r="AM50" s="15"/>
    </row>
    <row r="51" spans="1:39" s="114" customFormat="1" ht="15.75" customHeight="1">
      <c r="A51" s="102"/>
      <c r="B51" s="103"/>
      <c r="C51" s="104"/>
      <c r="D51" s="105"/>
      <c r="E51" s="104"/>
      <c r="F51" s="6"/>
      <c r="G51" s="15"/>
      <c r="H51" s="106"/>
      <c r="I51" s="107"/>
      <c r="J51" s="92"/>
      <c r="K51" s="93"/>
      <c r="L51" s="93"/>
      <c r="M51" s="108"/>
      <c r="N51" s="108"/>
      <c r="O51" s="108"/>
      <c r="P51" s="108"/>
      <c r="Q51" s="109"/>
      <c r="R51" s="10"/>
      <c r="S51" s="110"/>
      <c r="T51" s="110"/>
      <c r="U51" s="110"/>
      <c r="V51" s="110"/>
      <c r="W51" s="110"/>
      <c r="X51" s="108"/>
      <c r="Y51" s="111"/>
      <c r="Z51" s="508"/>
      <c r="AA51" s="112"/>
      <c r="AB51" s="101"/>
      <c r="AC51" s="113"/>
      <c r="AD51" s="88"/>
      <c r="AE51" s="15"/>
      <c r="AF51" s="15"/>
      <c r="AG51" s="15"/>
      <c r="AH51" s="15"/>
      <c r="AJ51" s="115"/>
      <c r="AK51" s="116"/>
      <c r="AL51" s="19"/>
      <c r="AM51" s="117"/>
    </row>
    <row r="52" spans="1:39" s="36" customFormat="1" ht="15.75" customHeight="1">
      <c r="A52" s="79" t="s">
        <v>8</v>
      </c>
      <c r="B52" s="25" t="s">
        <v>75</v>
      </c>
      <c r="C52" s="22"/>
      <c r="D52" s="100"/>
      <c r="E52" s="118">
        <v>7.5</v>
      </c>
      <c r="F52" s="80" t="s">
        <v>20</v>
      </c>
      <c r="G52" s="119"/>
      <c r="H52" s="120"/>
      <c r="I52" s="121"/>
      <c r="J52" s="95"/>
      <c r="K52" s="85">
        <f>K50*E52%</f>
        <v>0</v>
      </c>
      <c r="L52" s="85">
        <f>L50*E52%</f>
        <v>0</v>
      </c>
      <c r="M52" s="509">
        <f>SUM(K52:L52)</f>
        <v>0</v>
      </c>
      <c r="N52" s="85">
        <f>N50*E52%</f>
        <v>0</v>
      </c>
      <c r="O52" s="509">
        <v>0</v>
      </c>
      <c r="P52" s="509">
        <v>0</v>
      </c>
      <c r="Q52" s="30"/>
      <c r="R52" s="10"/>
      <c r="S52" s="122"/>
      <c r="T52" s="122"/>
      <c r="U52" s="122"/>
      <c r="V52" s="86"/>
      <c r="W52" s="86"/>
      <c r="X52" s="87"/>
      <c r="Y52" s="33"/>
      <c r="Z52" s="508"/>
      <c r="AA52" s="14"/>
      <c r="AB52" s="101"/>
      <c r="AC52" s="88"/>
      <c r="AD52" s="88"/>
      <c r="AE52" s="15"/>
      <c r="AF52" s="15"/>
      <c r="AG52" s="15"/>
      <c r="AH52" s="15"/>
      <c r="AJ52" s="17"/>
      <c r="AK52" s="18"/>
      <c r="AL52" s="19"/>
      <c r="AM52" s="15"/>
    </row>
    <row r="53" spans="1:39" s="36" customFormat="1" ht="15.75" customHeight="1">
      <c r="A53" s="123"/>
      <c r="B53" s="124"/>
      <c r="C53" s="125"/>
      <c r="D53" s="126"/>
      <c r="E53" s="127"/>
      <c r="F53" s="128"/>
      <c r="G53" s="129"/>
      <c r="H53" s="130"/>
      <c r="I53" s="107"/>
      <c r="J53" s="92"/>
      <c r="K53" s="93"/>
      <c r="L53" s="93"/>
      <c r="M53" s="510"/>
      <c r="N53" s="510"/>
      <c r="O53" s="510"/>
      <c r="P53" s="510"/>
      <c r="Q53" s="30"/>
      <c r="R53" s="10"/>
      <c r="S53" s="122"/>
      <c r="T53" s="122"/>
      <c r="U53" s="122"/>
      <c r="V53" s="86"/>
      <c r="W53" s="86"/>
      <c r="X53" s="87"/>
      <c r="Y53" s="33"/>
      <c r="Z53" s="508"/>
      <c r="AA53" s="14"/>
      <c r="AB53" s="101"/>
      <c r="AC53" s="88"/>
      <c r="AD53" s="88"/>
      <c r="AE53" s="15"/>
      <c r="AF53" s="15"/>
      <c r="AG53" s="15"/>
      <c r="AH53" s="15"/>
      <c r="AJ53" s="17"/>
      <c r="AK53" s="18"/>
      <c r="AL53" s="19"/>
      <c r="AM53" s="15"/>
    </row>
    <row r="54" spans="1:39" s="114" customFormat="1" ht="15.75" customHeight="1">
      <c r="A54" s="79" t="s">
        <v>42</v>
      </c>
      <c r="B54" s="25" t="s">
        <v>76</v>
      </c>
      <c r="C54" s="131"/>
      <c r="D54" s="132"/>
      <c r="E54" s="118">
        <v>5</v>
      </c>
      <c r="F54" s="80" t="s">
        <v>20</v>
      </c>
      <c r="G54" s="119"/>
      <c r="H54" s="120"/>
      <c r="I54" s="121"/>
      <c r="J54" s="133"/>
      <c r="K54" s="85">
        <f>K50*E54%</f>
        <v>0</v>
      </c>
      <c r="L54" s="85">
        <f>L50*E54%</f>
        <v>0</v>
      </c>
      <c r="M54" s="509">
        <f>SUM(K54:L54)</f>
        <v>0</v>
      </c>
      <c r="N54" s="85">
        <f>N50*E54%</f>
        <v>0</v>
      </c>
      <c r="O54" s="509">
        <v>0</v>
      </c>
      <c r="P54" s="509">
        <v>0</v>
      </c>
      <c r="Q54" s="109"/>
      <c r="R54" s="10"/>
      <c r="S54" s="110"/>
      <c r="T54" s="110"/>
      <c r="U54" s="110"/>
      <c r="V54" s="110"/>
      <c r="W54" s="110"/>
      <c r="X54" s="108"/>
      <c r="Y54" s="111"/>
      <c r="Z54" s="508"/>
      <c r="AA54" s="14"/>
      <c r="AB54" s="101"/>
      <c r="AC54" s="88"/>
      <c r="AD54" s="88"/>
      <c r="AE54" s="15"/>
      <c r="AF54" s="15"/>
      <c r="AG54" s="15"/>
      <c r="AH54" s="15"/>
      <c r="AJ54" s="115"/>
      <c r="AK54" s="116"/>
      <c r="AL54" s="19"/>
      <c r="AM54" s="117"/>
    </row>
    <row r="55" spans="1:39" s="36" customFormat="1" ht="15.75" customHeight="1">
      <c r="A55" s="89"/>
      <c r="B55" s="2"/>
      <c r="C55" s="31"/>
      <c r="D55" s="37"/>
      <c r="E55" s="31"/>
      <c r="F55" s="5"/>
      <c r="G55" s="134"/>
      <c r="H55" s="135"/>
      <c r="I55" s="91"/>
      <c r="J55" s="92"/>
      <c r="K55" s="93"/>
      <c r="L55" s="93"/>
      <c r="M55" s="511"/>
      <c r="N55" s="511"/>
      <c r="O55" s="511"/>
      <c r="P55" s="511"/>
      <c r="Q55" s="30"/>
      <c r="R55" s="10"/>
      <c r="S55" s="86"/>
      <c r="T55" s="86"/>
      <c r="U55" s="86"/>
      <c r="V55" s="86"/>
      <c r="W55" s="86"/>
      <c r="X55" s="87"/>
      <c r="Y55" s="33"/>
      <c r="Z55" s="508"/>
      <c r="AA55" s="14"/>
      <c r="AB55" s="101"/>
      <c r="AC55" s="88"/>
      <c r="AD55" s="88"/>
      <c r="AE55" s="15"/>
      <c r="AF55" s="15"/>
      <c r="AG55" s="15"/>
      <c r="AH55" s="15"/>
      <c r="AJ55" s="17"/>
      <c r="AK55" s="18"/>
      <c r="AL55" s="19"/>
      <c r="AM55" s="15"/>
    </row>
    <row r="56" spans="1:39" s="36" customFormat="1" ht="15.75" customHeight="1" thickBot="1">
      <c r="A56" s="136"/>
      <c r="B56" s="137"/>
      <c r="C56" s="31"/>
      <c r="D56" s="37"/>
      <c r="E56" s="37"/>
      <c r="F56" s="2"/>
      <c r="G56" s="138"/>
      <c r="H56" s="39"/>
      <c r="I56" s="139"/>
      <c r="J56" s="92"/>
      <c r="K56" s="93"/>
      <c r="L56" s="93"/>
      <c r="M56" s="87"/>
      <c r="N56" s="87"/>
      <c r="O56" s="87"/>
      <c r="P56" s="87"/>
      <c r="Q56" s="30"/>
      <c r="R56" s="10"/>
      <c r="S56" s="5"/>
      <c r="T56" s="5"/>
      <c r="U56" s="5"/>
      <c r="V56" s="86"/>
      <c r="W56" s="86"/>
      <c r="X56" s="87"/>
      <c r="Y56" s="33"/>
      <c r="Z56" s="508"/>
      <c r="AA56" s="14"/>
      <c r="AB56" s="101"/>
      <c r="AC56" s="88"/>
      <c r="AD56" s="88"/>
      <c r="AE56" s="15"/>
      <c r="AF56" s="15"/>
      <c r="AG56" s="15"/>
      <c r="AH56" s="15"/>
      <c r="AJ56" s="17"/>
      <c r="AK56" s="18"/>
      <c r="AL56" s="19"/>
      <c r="AM56" s="15"/>
    </row>
    <row r="57" spans="1:39" s="36" customFormat="1" ht="15.75" customHeight="1" thickBot="1">
      <c r="A57" s="140"/>
      <c r="B57" s="141"/>
      <c r="C57" s="142"/>
      <c r="D57" s="143"/>
      <c r="E57" s="143"/>
      <c r="F57" s="512"/>
      <c r="G57" s="513"/>
      <c r="H57" s="514"/>
      <c r="I57" s="514" t="s">
        <v>77</v>
      </c>
      <c r="J57" s="144"/>
      <c r="K57" s="145">
        <f t="shared" ref="K57:P57" si="9">K50+K52+K54</f>
        <v>0</v>
      </c>
      <c r="L57" s="145">
        <f t="shared" si="9"/>
        <v>0</v>
      </c>
      <c r="M57" s="595">
        <f t="shared" si="9"/>
        <v>0</v>
      </c>
      <c r="N57" s="595">
        <f t="shared" si="9"/>
        <v>0</v>
      </c>
      <c r="O57" s="671">
        <f t="shared" si="9"/>
        <v>0</v>
      </c>
      <c r="P57" s="672">
        <f t="shared" si="9"/>
        <v>0</v>
      </c>
      <c r="Q57" s="30"/>
      <c r="R57" s="10"/>
      <c r="S57" s="5"/>
      <c r="T57" s="5"/>
      <c r="U57" s="5"/>
      <c r="V57" s="86"/>
      <c r="W57" s="86"/>
      <c r="X57" s="87"/>
      <c r="Y57" s="33"/>
      <c r="Z57" s="508"/>
      <c r="AA57" s="146"/>
      <c r="AB57" s="88"/>
      <c r="AC57" s="88"/>
      <c r="AD57" s="88"/>
      <c r="AE57" s="15"/>
      <c r="AF57" s="15"/>
      <c r="AG57" s="15"/>
      <c r="AH57" s="15"/>
      <c r="AJ57" s="17"/>
      <c r="AK57" s="18"/>
      <c r="AL57" s="19"/>
      <c r="AM57" s="15"/>
    </row>
    <row r="58" spans="1:39" s="36" customFormat="1" ht="15.75" customHeight="1">
      <c r="A58" s="147"/>
      <c r="B58" s="148"/>
      <c r="C58" s="31"/>
      <c r="D58" s="37"/>
      <c r="E58" s="31"/>
      <c r="F58" s="2"/>
      <c r="G58" s="138"/>
      <c r="H58" s="149"/>
      <c r="I58" s="150"/>
      <c r="K58" s="19"/>
      <c r="L58" s="19"/>
      <c r="O58" s="673" t="s">
        <v>599</v>
      </c>
      <c r="P58" s="676">
        <f>O57*0.2+P57*0.4</f>
        <v>0</v>
      </c>
      <c r="Q58" s="30"/>
      <c r="R58" s="10"/>
      <c r="S58" s="110"/>
      <c r="T58" s="110"/>
      <c r="U58" s="110"/>
      <c r="V58" s="110"/>
      <c r="W58" s="86"/>
      <c r="X58" s="87"/>
      <c r="Y58" s="33"/>
      <c r="Z58" s="460"/>
      <c r="AA58" s="146"/>
      <c r="AB58" s="151"/>
      <c r="AC58" s="88"/>
      <c r="AD58" s="88"/>
      <c r="AE58" s="15"/>
      <c r="AF58" s="15"/>
      <c r="AG58" s="15"/>
      <c r="AH58" s="15"/>
      <c r="AJ58" s="17"/>
      <c r="AK58" s="18"/>
      <c r="AL58" s="19"/>
      <c r="AM58" s="15"/>
    </row>
    <row r="59" spans="1:39" s="36" customFormat="1" ht="15.75" customHeight="1" thickBot="1">
      <c r="A59" s="515" t="s">
        <v>78</v>
      </c>
      <c r="B59" s="2"/>
      <c r="C59" s="31"/>
      <c r="D59" s="37"/>
      <c r="E59" s="31"/>
      <c r="F59" s="2"/>
      <c r="G59" s="138"/>
      <c r="I59" s="152"/>
      <c r="K59" s="19"/>
      <c r="L59" s="19"/>
      <c r="M59" s="153"/>
      <c r="N59" s="153"/>
      <c r="O59" s="674" t="s">
        <v>600</v>
      </c>
      <c r="P59" s="675">
        <f>P58*0.8</f>
        <v>0</v>
      </c>
      <c r="Q59" s="30"/>
      <c r="R59" s="10"/>
      <c r="S59" s="110"/>
      <c r="T59" s="110"/>
      <c r="U59" s="110"/>
      <c r="V59" s="110"/>
      <c r="W59" s="86"/>
      <c r="X59" s="87"/>
      <c r="Y59" s="33"/>
      <c r="Z59" s="460"/>
      <c r="AA59" s="14"/>
      <c r="AB59" s="154"/>
      <c r="AC59" s="88"/>
      <c r="AD59" s="77"/>
      <c r="AE59" s="15"/>
      <c r="AF59" s="15"/>
      <c r="AG59" s="15"/>
      <c r="AH59" s="15"/>
      <c r="AJ59" s="17"/>
      <c r="AK59" s="18"/>
      <c r="AL59" s="19"/>
      <c r="AM59" s="15"/>
    </row>
    <row r="60" spans="1:39" s="36" customFormat="1" ht="15.75" customHeight="1" thickBot="1">
      <c r="A60" s="89"/>
      <c r="B60" s="2"/>
      <c r="C60" s="31"/>
      <c r="D60" s="37"/>
      <c r="E60" s="31"/>
      <c r="F60" s="2"/>
      <c r="G60" s="138"/>
      <c r="I60" s="152"/>
      <c r="K60" s="19"/>
      <c r="L60" s="19"/>
      <c r="M60" s="153"/>
      <c r="N60" s="153"/>
      <c r="O60" s="153"/>
      <c r="P60" s="153"/>
      <c r="Q60" s="30"/>
      <c r="R60" s="10"/>
      <c r="S60" s="110"/>
      <c r="T60" s="110"/>
      <c r="U60" s="110"/>
      <c r="V60" s="110"/>
      <c r="W60" s="86"/>
      <c r="X60" s="87"/>
      <c r="Y60" s="33"/>
      <c r="Z60" s="460"/>
      <c r="AA60" s="14"/>
      <c r="AB60" s="154"/>
      <c r="AC60" s="88"/>
      <c r="AD60" s="77"/>
      <c r="AE60" s="15"/>
      <c r="AF60" s="15"/>
      <c r="AG60" s="15"/>
      <c r="AH60" s="15"/>
      <c r="AJ60" s="17"/>
      <c r="AK60" s="18"/>
      <c r="AL60" s="19"/>
      <c r="AM60" s="15"/>
    </row>
    <row r="61" spans="1:39" s="36" customFormat="1" ht="15.75" customHeight="1" thickBot="1">
      <c r="A61" s="1"/>
      <c r="I61" s="12"/>
      <c r="J61" s="516"/>
      <c r="K61" s="62"/>
      <c r="L61" s="62"/>
      <c r="M61" s="517"/>
      <c r="N61" s="517"/>
      <c r="O61" s="517"/>
      <c r="P61" s="517"/>
      <c r="Q61" s="30"/>
      <c r="R61" s="10"/>
      <c r="S61" s="11"/>
      <c r="T61" s="11"/>
      <c r="U61" s="11"/>
      <c r="V61" s="11"/>
      <c r="W61" s="11"/>
      <c r="X61" s="12"/>
      <c r="Y61" s="13"/>
      <c r="Z61" s="460"/>
      <c r="AA61" s="14"/>
      <c r="AB61" s="59"/>
      <c r="AC61" s="59"/>
      <c r="AD61" s="16"/>
      <c r="AE61" s="15"/>
      <c r="AF61" s="15"/>
      <c r="AG61" s="15"/>
      <c r="AH61" s="15"/>
      <c r="AI61" s="17"/>
      <c r="AJ61" s="17"/>
      <c r="AK61" s="18"/>
      <c r="AL61" s="19"/>
      <c r="AM61" s="15"/>
    </row>
    <row r="62" spans="1:39" s="36" customFormat="1" ht="15.75" customHeight="1" thickTop="1">
      <c r="A62" s="155"/>
      <c r="B62" s="156"/>
      <c r="C62" s="156"/>
      <c r="D62" s="156"/>
      <c r="E62" s="156"/>
      <c r="F62" s="156"/>
      <c r="G62" s="156"/>
      <c r="H62" s="156"/>
      <c r="I62" s="157"/>
      <c r="J62" s="158"/>
      <c r="K62" s="659"/>
      <c r="L62" s="659"/>
      <c r="M62" s="660"/>
      <c r="N62" s="660"/>
      <c r="O62" s="660"/>
      <c r="P62" s="660"/>
      <c r="Q62" s="30"/>
      <c r="R62" s="10"/>
      <c r="S62" s="11"/>
      <c r="T62" s="11"/>
      <c r="U62" s="11"/>
      <c r="V62" s="11"/>
      <c r="W62" s="11"/>
      <c r="X62" s="12"/>
      <c r="Y62" s="13"/>
      <c r="Z62" s="460"/>
      <c r="AA62" s="14"/>
      <c r="AB62" s="59"/>
      <c r="AC62" s="59"/>
      <c r="AD62" s="16"/>
      <c r="AE62" s="15"/>
      <c r="AF62" s="15"/>
      <c r="AG62" s="15"/>
      <c r="AH62" s="15"/>
      <c r="AI62" s="17"/>
      <c r="AJ62" s="17"/>
      <c r="AK62" s="18"/>
      <c r="AL62" s="19"/>
      <c r="AM62" s="15"/>
    </row>
    <row r="63" spans="1:39" s="36" customFormat="1" ht="38.25">
      <c r="A63" s="89" t="s">
        <v>30</v>
      </c>
      <c r="B63" s="36" t="s">
        <v>79</v>
      </c>
      <c r="C63" s="159"/>
      <c r="D63" s="160"/>
      <c r="E63" s="159"/>
      <c r="G63" s="161"/>
      <c r="H63" s="162"/>
      <c r="I63" s="162"/>
      <c r="J63" s="163"/>
      <c r="K63" s="518" t="s">
        <v>610</v>
      </c>
      <c r="L63" s="519" t="s">
        <v>609</v>
      </c>
      <c r="M63" s="507" t="s">
        <v>73</v>
      </c>
      <c r="N63" s="596" t="s">
        <v>594</v>
      </c>
      <c r="O63" s="596" t="s">
        <v>596</v>
      </c>
      <c r="P63" s="596" t="s">
        <v>595</v>
      </c>
      <c r="Q63" s="63"/>
      <c r="R63" s="10"/>
      <c r="S63" s="164"/>
      <c r="T63" s="164"/>
      <c r="U63" s="164"/>
      <c r="V63" s="164"/>
      <c r="W63" s="164"/>
      <c r="X63" s="134"/>
      <c r="Y63" s="165"/>
      <c r="Z63" s="520" t="s">
        <v>80</v>
      </c>
      <c r="AA63" s="206"/>
      <c r="AB63" s="187"/>
      <c r="AC63" s="182"/>
      <c r="AD63" s="16"/>
      <c r="AE63" s="15"/>
      <c r="AF63" s="15"/>
      <c r="AG63" s="15"/>
      <c r="AH63" s="15"/>
      <c r="AI63" s="166"/>
      <c r="AJ63" s="166"/>
      <c r="AK63" s="63"/>
      <c r="AL63" s="19"/>
    </row>
    <row r="64" spans="1:39" s="36" customFormat="1" ht="12.75" customHeight="1">
      <c r="A64" s="89"/>
      <c r="B64" s="167" t="s">
        <v>26</v>
      </c>
      <c r="C64" s="168"/>
      <c r="D64" s="169"/>
      <c r="E64" s="168"/>
      <c r="F64" s="26"/>
      <c r="G64" s="170"/>
      <c r="H64" s="171"/>
      <c r="I64" s="171" t="s">
        <v>13</v>
      </c>
      <c r="J64" s="172"/>
      <c r="K64" s="597">
        <f t="shared" ref="K64:P64" si="10">SUM(K65:K72)</f>
        <v>0</v>
      </c>
      <c r="L64" s="597">
        <f t="shared" si="10"/>
        <v>0</v>
      </c>
      <c r="M64" s="597">
        <f t="shared" si="10"/>
        <v>0</v>
      </c>
      <c r="N64" s="597">
        <f t="shared" si="10"/>
        <v>0</v>
      </c>
      <c r="O64" s="597">
        <f t="shared" si="10"/>
        <v>0</v>
      </c>
      <c r="P64" s="651">
        <f t="shared" si="10"/>
        <v>0</v>
      </c>
      <c r="Q64" s="311"/>
      <c r="R64" s="174"/>
      <c r="S64" s="164"/>
      <c r="T64" s="164"/>
      <c r="U64" s="164"/>
      <c r="V64" s="164"/>
      <c r="W64" s="164"/>
      <c r="X64" s="162"/>
      <c r="Y64" s="165"/>
      <c r="Z64" s="520" t="s">
        <v>81</v>
      </c>
      <c r="AA64" s="14"/>
      <c r="AB64" s="15"/>
      <c r="AC64" s="16"/>
      <c r="AD64" s="16"/>
      <c r="AE64" s="15"/>
      <c r="AF64" s="15"/>
      <c r="AG64" s="15"/>
      <c r="AH64" s="15"/>
      <c r="AI64" s="166"/>
      <c r="AJ64" s="166"/>
      <c r="AK64" s="63"/>
      <c r="AL64" s="19"/>
    </row>
    <row r="65" spans="1:29" ht="12.75" customHeight="1">
      <c r="A65" s="1">
        <v>1100</v>
      </c>
      <c r="B65" s="15" t="s">
        <v>623</v>
      </c>
      <c r="C65" s="175"/>
      <c r="D65" s="15"/>
      <c r="E65" s="175"/>
      <c r="H65" s="185" t="s">
        <v>82</v>
      </c>
      <c r="I65" s="16"/>
      <c r="J65" s="177"/>
      <c r="K65" s="543"/>
      <c r="L65" s="598"/>
      <c r="M65" s="599">
        <f t="shared" ref="M65:M71" si="11">K65+L65</f>
        <v>0</v>
      </c>
      <c r="N65" s="598"/>
      <c r="O65" s="600"/>
      <c r="P65" s="600"/>
      <c r="Z65" s="482" t="s">
        <v>83</v>
      </c>
      <c r="AA65" s="179"/>
      <c r="AB65" s="48"/>
      <c r="AC65" s="180"/>
    </row>
    <row r="66" spans="1:29" ht="12.75" customHeight="1">
      <c r="A66" s="1">
        <f t="shared" ref="A66:A71" si="12">A65+1</f>
        <v>1101</v>
      </c>
      <c r="B66" s="15" t="s">
        <v>84</v>
      </c>
      <c r="C66" s="175"/>
      <c r="D66" s="181"/>
      <c r="E66" s="175"/>
      <c r="H66" s="16" t="s">
        <v>85</v>
      </c>
      <c r="I66" s="16"/>
      <c r="J66" s="177"/>
      <c r="K66" s="598"/>
      <c r="L66" s="543"/>
      <c r="M66" s="599">
        <f t="shared" si="11"/>
        <v>0</v>
      </c>
      <c r="N66" s="598"/>
      <c r="O66" s="600"/>
      <c r="P66" s="600"/>
      <c r="Z66" s="480" t="s">
        <v>86</v>
      </c>
      <c r="AA66" s="183"/>
      <c r="AB66" s="44"/>
      <c r="AC66" s="184"/>
    </row>
    <row r="67" spans="1:29" ht="12.75" customHeight="1">
      <c r="A67" s="1">
        <f t="shared" si="12"/>
        <v>1102</v>
      </c>
      <c r="B67" s="15" t="s">
        <v>624</v>
      </c>
      <c r="C67" s="175"/>
      <c r="D67" s="185"/>
      <c r="E67" s="175"/>
      <c r="H67" s="185" t="s">
        <v>82</v>
      </c>
      <c r="I67" s="16"/>
      <c r="J67" s="177"/>
      <c r="K67" s="543"/>
      <c r="L67" s="543"/>
      <c r="M67" s="599">
        <f t="shared" si="11"/>
        <v>0</v>
      </c>
      <c r="N67" s="598"/>
      <c r="O67" s="600"/>
      <c r="P67" s="600"/>
    </row>
    <row r="68" spans="1:29" ht="12.75" customHeight="1">
      <c r="A68" s="1">
        <f t="shared" si="12"/>
        <v>1103</v>
      </c>
      <c r="B68" s="15" t="s">
        <v>87</v>
      </c>
      <c r="C68" s="175"/>
      <c r="D68" s="186"/>
      <c r="E68" s="175"/>
      <c r="H68" s="186" t="s">
        <v>88</v>
      </c>
      <c r="I68" s="16"/>
      <c r="J68" s="177"/>
      <c r="K68" s="543"/>
      <c r="L68" s="543"/>
      <c r="M68" s="599">
        <f t="shared" si="11"/>
        <v>0</v>
      </c>
      <c r="N68" s="598"/>
      <c r="O68" s="600"/>
      <c r="P68" s="600"/>
    </row>
    <row r="69" spans="1:29" ht="12.75" customHeight="1">
      <c r="A69" s="1">
        <f t="shared" si="12"/>
        <v>1104</v>
      </c>
      <c r="B69" s="15" t="s">
        <v>89</v>
      </c>
      <c r="C69" s="175"/>
      <c r="D69" s="16"/>
      <c r="E69" s="175"/>
      <c r="H69" s="15"/>
      <c r="I69" s="16"/>
      <c r="J69" s="177"/>
      <c r="K69" s="543"/>
      <c r="L69" s="543"/>
      <c r="M69" s="599">
        <f t="shared" si="11"/>
        <v>0</v>
      </c>
      <c r="N69" s="598"/>
      <c r="O69" s="600"/>
      <c r="P69" s="600"/>
    </row>
    <row r="70" spans="1:29" ht="12.75" customHeight="1">
      <c r="A70" s="1">
        <f t="shared" si="12"/>
        <v>1105</v>
      </c>
      <c r="B70" s="15" t="s">
        <v>90</v>
      </c>
      <c r="C70" s="175"/>
      <c r="D70" s="181"/>
      <c r="E70" s="175"/>
      <c r="H70" s="16"/>
      <c r="I70" s="16"/>
      <c r="J70" s="177"/>
      <c r="K70" s="543"/>
      <c r="L70" s="543"/>
      <c r="M70" s="599">
        <f t="shared" si="11"/>
        <v>0</v>
      </c>
      <c r="N70" s="598"/>
      <c r="O70" s="600"/>
      <c r="P70" s="600"/>
    </row>
    <row r="71" spans="1:29" ht="12.75" customHeight="1">
      <c r="A71" s="1">
        <f t="shared" si="12"/>
        <v>1106</v>
      </c>
      <c r="C71" s="175"/>
      <c r="D71" s="181"/>
      <c r="E71" s="175"/>
      <c r="H71" s="16"/>
      <c r="I71" s="16"/>
      <c r="J71" s="177"/>
      <c r="K71" s="543"/>
      <c r="L71" s="543"/>
      <c r="M71" s="599">
        <f t="shared" si="11"/>
        <v>0</v>
      </c>
      <c r="N71" s="598"/>
      <c r="O71" s="600"/>
      <c r="P71" s="600"/>
    </row>
    <row r="72" spans="1:29" ht="12.75" customHeight="1">
      <c r="C72" s="175"/>
      <c r="D72" s="181"/>
      <c r="E72" s="175"/>
      <c r="H72" s="16"/>
      <c r="I72" s="16"/>
      <c r="J72" s="188"/>
      <c r="K72" s="601"/>
      <c r="L72" s="601"/>
      <c r="M72" s="599"/>
      <c r="N72" s="599"/>
      <c r="O72" s="602"/>
      <c r="P72" s="602"/>
    </row>
    <row r="73" spans="1:29" ht="12.75" customHeight="1">
      <c r="A73" s="89"/>
      <c r="B73" s="167" t="s">
        <v>91</v>
      </c>
      <c r="C73" s="189"/>
      <c r="D73" s="190"/>
      <c r="E73" s="189"/>
      <c r="F73" s="96"/>
      <c r="G73" s="191"/>
      <c r="H73" s="171"/>
      <c r="I73" s="171" t="s">
        <v>13</v>
      </c>
      <c r="J73" s="172"/>
      <c r="K73" s="603">
        <f t="shared" ref="K73:P73" si="13">SUM(K74:K78)</f>
        <v>0</v>
      </c>
      <c r="L73" s="603">
        <f t="shared" si="13"/>
        <v>0</v>
      </c>
      <c r="M73" s="604">
        <f t="shared" si="13"/>
        <v>0</v>
      </c>
      <c r="N73" s="604">
        <f t="shared" si="13"/>
        <v>0</v>
      </c>
      <c r="O73" s="604">
        <f t="shared" si="13"/>
        <v>0</v>
      </c>
      <c r="P73" s="604">
        <f t="shared" si="13"/>
        <v>0</v>
      </c>
      <c r="Q73" s="173"/>
      <c r="R73" s="174"/>
    </row>
    <row r="74" spans="1:29" ht="12.75" customHeight="1">
      <c r="A74" s="1">
        <v>1200</v>
      </c>
      <c r="B74" s="15" t="s">
        <v>92</v>
      </c>
      <c r="C74" s="175"/>
      <c r="D74" s="181"/>
      <c r="E74" s="175"/>
      <c r="H74" s="16"/>
      <c r="I74" s="16"/>
      <c r="J74" s="177"/>
      <c r="K74" s="543"/>
      <c r="L74" s="543"/>
      <c r="M74" s="599">
        <f>K74+L74</f>
        <v>0</v>
      </c>
      <c r="N74" s="598"/>
      <c r="O74" s="600"/>
      <c r="P74" s="600"/>
    </row>
    <row r="75" spans="1:29" ht="12.75" customHeight="1">
      <c r="A75" s="1">
        <f>A74+1</f>
        <v>1201</v>
      </c>
      <c r="B75" s="15" t="s">
        <v>93</v>
      </c>
      <c r="C75" s="175"/>
      <c r="D75" s="181"/>
      <c r="E75" s="175"/>
      <c r="F75" s="59"/>
      <c r="H75" s="35"/>
      <c r="I75" s="35"/>
      <c r="J75" s="177"/>
      <c r="K75" s="543"/>
      <c r="L75" s="543"/>
      <c r="M75" s="599">
        <f>K75+L75</f>
        <v>0</v>
      </c>
      <c r="N75" s="598"/>
      <c r="O75" s="600"/>
      <c r="P75" s="600"/>
    </row>
    <row r="76" spans="1:29" ht="12.75" customHeight="1">
      <c r="A76" s="1">
        <f>A75+1</f>
        <v>1202</v>
      </c>
      <c r="B76" s="15" t="s">
        <v>94</v>
      </c>
      <c r="C76" s="175"/>
      <c r="D76" s="181"/>
      <c r="E76" s="175"/>
      <c r="G76" s="59"/>
      <c r="H76" s="16"/>
      <c r="I76" s="16"/>
      <c r="J76" s="177"/>
      <c r="K76" s="543"/>
      <c r="L76" s="543"/>
      <c r="M76" s="599">
        <f>K76+L76</f>
        <v>0</v>
      </c>
      <c r="N76" s="598"/>
      <c r="O76" s="600"/>
      <c r="P76" s="600"/>
      <c r="AA76" s="192"/>
      <c r="AB76" s="192"/>
    </row>
    <row r="77" spans="1:29" ht="12.75" customHeight="1">
      <c r="A77" s="1">
        <f>A76+1</f>
        <v>1203</v>
      </c>
      <c r="C77" s="175"/>
      <c r="D77" s="181"/>
      <c r="E77" s="175"/>
      <c r="G77" s="59"/>
      <c r="H77" s="16"/>
      <c r="I77" s="16"/>
      <c r="J77" s="177"/>
      <c r="K77" s="543"/>
      <c r="L77" s="543"/>
      <c r="M77" s="599">
        <f>K77+L77</f>
        <v>0</v>
      </c>
      <c r="N77" s="598"/>
      <c r="O77" s="600"/>
      <c r="P77" s="600"/>
      <c r="AA77" s="192"/>
      <c r="AB77" s="192"/>
    </row>
    <row r="78" spans="1:29" ht="12.75" customHeight="1">
      <c r="C78" s="175"/>
      <c r="D78" s="181"/>
      <c r="E78" s="175"/>
      <c r="F78" s="17"/>
      <c r="H78" s="16"/>
      <c r="I78" s="16"/>
      <c r="J78" s="188"/>
      <c r="K78" s="601"/>
      <c r="L78" s="601"/>
      <c r="M78" s="599"/>
      <c r="N78" s="599"/>
      <c r="O78" s="602"/>
      <c r="P78" s="602"/>
      <c r="X78" s="193"/>
      <c r="Y78" s="194"/>
      <c r="AA78" s="192"/>
    </row>
    <row r="79" spans="1:29" ht="12.75" customHeight="1">
      <c r="A79" s="89"/>
      <c r="B79" s="167" t="s">
        <v>95</v>
      </c>
      <c r="C79" s="189"/>
      <c r="D79" s="190"/>
      <c r="E79" s="189"/>
      <c r="F79" s="195"/>
      <c r="G79" s="191"/>
      <c r="H79" s="171"/>
      <c r="I79" s="171" t="s">
        <v>13</v>
      </c>
      <c r="J79" s="172"/>
      <c r="K79" s="603">
        <f t="shared" ref="K79:P79" si="14">SUM(K80:K84)</f>
        <v>0</v>
      </c>
      <c r="L79" s="603">
        <f t="shared" si="14"/>
        <v>0</v>
      </c>
      <c r="M79" s="604">
        <f t="shared" si="14"/>
        <v>0</v>
      </c>
      <c r="N79" s="604">
        <f t="shared" si="14"/>
        <v>0</v>
      </c>
      <c r="O79" s="604">
        <f t="shared" si="14"/>
        <v>0</v>
      </c>
      <c r="P79" s="604">
        <f t="shared" si="14"/>
        <v>0</v>
      </c>
      <c r="Q79" s="173"/>
      <c r="R79" s="174"/>
      <c r="X79" s="193"/>
      <c r="Y79" s="194"/>
      <c r="AA79" s="192"/>
    </row>
    <row r="80" spans="1:29" ht="12.75" customHeight="1">
      <c r="A80" s="1">
        <v>1300</v>
      </c>
      <c r="B80" s="56" t="s">
        <v>625</v>
      </c>
      <c r="C80" s="196"/>
      <c r="D80" s="197"/>
      <c r="E80" s="196"/>
      <c r="F80" s="198"/>
      <c r="G80" s="199"/>
      <c r="H80" s="57"/>
      <c r="I80" s="57"/>
      <c r="J80" s="177"/>
      <c r="K80" s="543"/>
      <c r="L80" s="543"/>
      <c r="M80" s="599">
        <f>K80+L80</f>
        <v>0</v>
      </c>
      <c r="N80" s="598"/>
      <c r="O80" s="600"/>
      <c r="P80" s="600"/>
      <c r="X80" s="193"/>
      <c r="Y80" s="194"/>
      <c r="AA80" s="192"/>
    </row>
    <row r="81" spans="1:27" ht="12.75" customHeight="1">
      <c r="A81" s="1">
        <f>A80+1</f>
        <v>1301</v>
      </c>
      <c r="B81" s="56" t="s">
        <v>626</v>
      </c>
      <c r="C81" s="196"/>
      <c r="D81" s="197"/>
      <c r="E81" s="196"/>
      <c r="F81" s="198"/>
      <c r="G81" s="199"/>
      <c r="H81" s="57"/>
      <c r="I81" s="57"/>
      <c r="J81" s="177"/>
      <c r="K81" s="543"/>
      <c r="L81" s="543"/>
      <c r="M81" s="599">
        <f>K81+L81</f>
        <v>0</v>
      </c>
      <c r="N81" s="598"/>
      <c r="O81" s="600"/>
      <c r="P81" s="600"/>
      <c r="X81" s="193"/>
      <c r="Y81" s="194"/>
      <c r="AA81" s="192"/>
    </row>
    <row r="82" spans="1:27" ht="12.75" customHeight="1">
      <c r="A82" s="1">
        <f>A81+1</f>
        <v>1302</v>
      </c>
      <c r="B82" s="15" t="s">
        <v>96</v>
      </c>
      <c r="C82" s="175"/>
      <c r="D82" s="181"/>
      <c r="E82" s="175"/>
      <c r="F82" s="17"/>
      <c r="H82" s="16"/>
      <c r="I82" s="16"/>
      <c r="J82" s="177"/>
      <c r="K82" s="543"/>
      <c r="L82" s="543"/>
      <c r="M82" s="599">
        <f>K82+L82</f>
        <v>0</v>
      </c>
      <c r="N82" s="598"/>
      <c r="O82" s="600"/>
      <c r="P82" s="600"/>
      <c r="X82" s="193"/>
      <c r="Y82" s="194"/>
    </row>
    <row r="83" spans="1:27" ht="12.75" customHeight="1">
      <c r="A83" s="1">
        <f>A82+1</f>
        <v>1303</v>
      </c>
      <c r="C83" s="175"/>
      <c r="D83" s="181"/>
      <c r="E83" s="175"/>
      <c r="F83" s="17"/>
      <c r="H83" s="16"/>
      <c r="I83" s="16"/>
      <c r="J83" s="177"/>
      <c r="K83" s="543"/>
      <c r="L83" s="543"/>
      <c r="M83" s="599">
        <f>K83+L83</f>
        <v>0</v>
      </c>
      <c r="N83" s="598"/>
      <c r="O83" s="600"/>
      <c r="P83" s="600"/>
      <c r="X83" s="193"/>
      <c r="Y83" s="194"/>
    </row>
    <row r="84" spans="1:27" ht="12.75" customHeight="1">
      <c r="C84" s="175"/>
      <c r="D84" s="181"/>
      <c r="E84" s="175"/>
      <c r="F84" s="17"/>
      <c r="H84" s="16"/>
      <c r="I84" s="16"/>
      <c r="J84" s="188"/>
      <c r="K84" s="601"/>
      <c r="L84" s="601"/>
      <c r="M84" s="599"/>
      <c r="N84" s="599"/>
      <c r="O84" s="602"/>
      <c r="P84" s="602"/>
      <c r="X84" s="193"/>
      <c r="Y84" s="194"/>
    </row>
    <row r="85" spans="1:27" ht="12.75" customHeight="1">
      <c r="B85" s="167" t="s">
        <v>97</v>
      </c>
      <c r="C85" s="189"/>
      <c r="D85" s="190"/>
      <c r="E85" s="189"/>
      <c r="F85" s="195"/>
      <c r="G85" s="191"/>
      <c r="H85" s="171"/>
      <c r="I85" s="171" t="s">
        <v>13</v>
      </c>
      <c r="J85" s="172"/>
      <c r="K85" s="603">
        <f t="shared" ref="K85:P85" si="15">SUM(K86:K90)</f>
        <v>0</v>
      </c>
      <c r="L85" s="603">
        <f t="shared" si="15"/>
        <v>0</v>
      </c>
      <c r="M85" s="604">
        <f t="shared" si="15"/>
        <v>0</v>
      </c>
      <c r="N85" s="604">
        <f t="shared" si="15"/>
        <v>0</v>
      </c>
      <c r="O85" s="604">
        <f t="shared" si="15"/>
        <v>0</v>
      </c>
      <c r="P85" s="604">
        <f t="shared" si="15"/>
        <v>0</v>
      </c>
      <c r="Q85" s="173"/>
      <c r="R85" s="174"/>
      <c r="X85" s="193"/>
      <c r="Y85" s="194"/>
    </row>
    <row r="86" spans="1:27" ht="12.75" customHeight="1">
      <c r="A86" s="1">
        <v>1400</v>
      </c>
      <c r="B86" s="15" t="s">
        <v>98</v>
      </c>
      <c r="C86" s="175"/>
      <c r="D86" s="181"/>
      <c r="E86" s="321" t="s">
        <v>99</v>
      </c>
      <c r="H86" s="16"/>
      <c r="I86" s="16"/>
      <c r="J86" s="177"/>
      <c r="K86" s="543"/>
      <c r="L86" s="543"/>
      <c r="M86" s="599">
        <f>K86+L86</f>
        <v>0</v>
      </c>
      <c r="N86" s="598"/>
      <c r="O86" s="598"/>
      <c r="P86" s="600"/>
      <c r="X86" s="193"/>
      <c r="Y86" s="194"/>
    </row>
    <row r="87" spans="1:27" ht="12.75" customHeight="1">
      <c r="A87" s="1">
        <f>A86+1</f>
        <v>1401</v>
      </c>
      <c r="B87" s="15" t="s">
        <v>100</v>
      </c>
      <c r="C87" s="175"/>
      <c r="D87" s="181"/>
      <c r="E87" s="185"/>
      <c r="F87" s="17"/>
      <c r="H87" s="16"/>
      <c r="I87" s="16"/>
      <c r="J87" s="177"/>
      <c r="K87" s="543"/>
      <c r="L87" s="543"/>
      <c r="M87" s="599">
        <f>K87+L87</f>
        <v>0</v>
      </c>
      <c r="N87" s="598"/>
      <c r="O87" s="600"/>
      <c r="P87" s="600"/>
      <c r="X87" s="193"/>
      <c r="Y87" s="194"/>
    </row>
    <row r="88" spans="1:27" ht="12.75" customHeight="1">
      <c r="A88" s="1">
        <f>A87+1</f>
        <v>1402</v>
      </c>
      <c r="B88" s="15" t="s">
        <v>101</v>
      </c>
      <c r="C88" s="175"/>
      <c r="D88" s="181"/>
      <c r="E88" s="185"/>
      <c r="F88" s="17"/>
      <c r="H88" s="16"/>
      <c r="I88" s="16"/>
      <c r="J88" s="177"/>
      <c r="K88" s="543"/>
      <c r="L88" s="543"/>
      <c r="M88" s="599">
        <f>K88+L88</f>
        <v>0</v>
      </c>
      <c r="N88" s="598"/>
      <c r="O88" s="600"/>
      <c r="P88" s="600"/>
      <c r="X88" s="193"/>
      <c r="Y88" s="194"/>
    </row>
    <row r="89" spans="1:27" ht="12.75" customHeight="1">
      <c r="A89" s="1">
        <f>A88+1</f>
        <v>1403</v>
      </c>
      <c r="C89" s="175"/>
      <c r="D89" s="181"/>
      <c r="E89" s="185"/>
      <c r="F89" s="17"/>
      <c r="H89" s="16"/>
      <c r="I89" s="16"/>
      <c r="J89" s="177"/>
      <c r="K89" s="543"/>
      <c r="L89" s="543"/>
      <c r="M89" s="599">
        <f>K89+L89</f>
        <v>0</v>
      </c>
      <c r="N89" s="598"/>
      <c r="O89" s="600"/>
      <c r="P89" s="600"/>
      <c r="X89" s="193"/>
      <c r="Y89" s="194"/>
    </row>
    <row r="90" spans="1:27" ht="12.75" customHeight="1">
      <c r="C90" s="175"/>
      <c r="D90" s="181"/>
      <c r="E90" s="175"/>
      <c r="F90" s="17"/>
      <c r="H90" s="16"/>
      <c r="I90" s="16"/>
      <c r="J90" s="188"/>
      <c r="K90" s="601"/>
      <c r="L90" s="601"/>
      <c r="M90" s="599"/>
      <c r="N90" s="599"/>
      <c r="O90" s="602"/>
      <c r="P90" s="602"/>
      <c r="X90" s="193"/>
      <c r="Y90" s="194"/>
    </row>
    <row r="91" spans="1:27" ht="12.75" customHeight="1">
      <c r="B91" s="167" t="s">
        <v>102</v>
      </c>
      <c r="C91" s="189"/>
      <c r="D91" s="190"/>
      <c r="E91" s="189"/>
      <c r="F91" s="195"/>
      <c r="G91" s="191"/>
      <c r="H91" s="171"/>
      <c r="I91" s="171" t="s">
        <v>13</v>
      </c>
      <c r="J91" s="172"/>
      <c r="K91" s="603">
        <f t="shared" ref="K91:P91" si="16">SUM(K92:K98)</f>
        <v>0</v>
      </c>
      <c r="L91" s="603">
        <f t="shared" si="16"/>
        <v>0</v>
      </c>
      <c r="M91" s="604">
        <f t="shared" si="16"/>
        <v>0</v>
      </c>
      <c r="N91" s="604">
        <f t="shared" si="16"/>
        <v>0</v>
      </c>
      <c r="O91" s="604">
        <f t="shared" si="16"/>
        <v>0</v>
      </c>
      <c r="P91" s="604">
        <f t="shared" si="16"/>
        <v>0</v>
      </c>
      <c r="Q91" s="173"/>
      <c r="R91" s="174"/>
      <c r="X91" s="193"/>
      <c r="Y91" s="194"/>
    </row>
    <row r="92" spans="1:27" ht="12.75" customHeight="1">
      <c r="A92" s="1">
        <v>1500</v>
      </c>
      <c r="B92" s="15" t="s">
        <v>103</v>
      </c>
      <c r="C92" s="175"/>
      <c r="D92" s="181"/>
      <c r="E92" s="175"/>
      <c r="F92" s="17"/>
      <c r="H92" s="16"/>
      <c r="I92" s="16"/>
      <c r="J92" s="177"/>
      <c r="K92" s="543"/>
      <c r="L92" s="543"/>
      <c r="M92" s="599">
        <f t="shared" ref="M92:M97" si="17">K92+L92</f>
        <v>0</v>
      </c>
      <c r="N92" s="598"/>
      <c r="O92" s="600"/>
      <c r="P92" s="600"/>
      <c r="X92" s="193"/>
      <c r="Y92" s="194"/>
    </row>
    <row r="93" spans="1:27" ht="12.75" customHeight="1">
      <c r="A93" s="1">
        <f>A92+1</f>
        <v>1501</v>
      </c>
      <c r="B93" s="15" t="s">
        <v>104</v>
      </c>
      <c r="C93" s="175"/>
      <c r="D93" s="181"/>
      <c r="E93" s="175"/>
      <c r="F93" s="17"/>
      <c r="H93" s="16"/>
      <c r="I93" s="16"/>
      <c r="J93" s="177"/>
      <c r="K93" s="543"/>
      <c r="L93" s="543"/>
      <c r="M93" s="599">
        <f t="shared" si="17"/>
        <v>0</v>
      </c>
      <c r="N93" s="598"/>
      <c r="O93" s="600"/>
      <c r="P93" s="600"/>
      <c r="X93" s="193"/>
      <c r="Y93" s="194"/>
    </row>
    <row r="94" spans="1:27" ht="12.75" customHeight="1">
      <c r="A94" s="1">
        <f>A93+1</f>
        <v>1502</v>
      </c>
      <c r="B94" s="15" t="s">
        <v>105</v>
      </c>
      <c r="C94" s="175"/>
      <c r="D94" s="181"/>
      <c r="E94" s="175"/>
      <c r="F94" s="17"/>
      <c r="H94" s="16"/>
      <c r="I94" s="16"/>
      <c r="J94" s="177"/>
      <c r="K94" s="543"/>
      <c r="L94" s="543"/>
      <c r="M94" s="599">
        <f t="shared" si="17"/>
        <v>0</v>
      </c>
      <c r="N94" s="598"/>
      <c r="O94" s="600"/>
      <c r="P94" s="600"/>
      <c r="X94" s="193"/>
      <c r="Y94" s="194"/>
    </row>
    <row r="95" spans="1:27" ht="12.75" customHeight="1">
      <c r="A95" s="1">
        <f>A94+1</f>
        <v>1503</v>
      </c>
      <c r="B95" s="15" t="s">
        <v>560</v>
      </c>
      <c r="C95" s="175"/>
      <c r="D95" s="181"/>
      <c r="E95" s="175"/>
      <c r="F95" s="17"/>
      <c r="H95" s="16"/>
      <c r="I95" s="16"/>
      <c r="J95" s="177"/>
      <c r="K95" s="543"/>
      <c r="L95" s="543"/>
      <c r="M95" s="599">
        <f t="shared" si="17"/>
        <v>0</v>
      </c>
      <c r="N95" s="598"/>
      <c r="O95" s="600"/>
      <c r="P95" s="600"/>
      <c r="X95" s="193"/>
      <c r="Y95" s="194"/>
    </row>
    <row r="96" spans="1:27" ht="12.75" customHeight="1">
      <c r="A96" s="1">
        <f>A95+1</f>
        <v>1504</v>
      </c>
      <c r="B96" s="15" t="s">
        <v>106</v>
      </c>
      <c r="C96" s="175"/>
      <c r="D96" s="181"/>
      <c r="E96" s="175"/>
      <c r="F96" s="17"/>
      <c r="H96" s="16"/>
      <c r="I96" s="16"/>
      <c r="J96" s="177"/>
      <c r="K96" s="543"/>
      <c r="L96" s="543"/>
      <c r="M96" s="599">
        <f t="shared" si="17"/>
        <v>0</v>
      </c>
      <c r="N96" s="598"/>
      <c r="O96" s="600"/>
      <c r="P96" s="600"/>
      <c r="X96" s="193"/>
      <c r="Y96" s="194"/>
    </row>
    <row r="97" spans="1:38" ht="12.75" customHeight="1">
      <c r="A97" s="1">
        <f>A96+1</f>
        <v>1505</v>
      </c>
      <c r="C97" s="175"/>
      <c r="D97" s="181"/>
      <c r="E97" s="175"/>
      <c r="F97" s="17"/>
      <c r="H97" s="16"/>
      <c r="I97" s="16"/>
      <c r="J97" s="177"/>
      <c r="K97" s="543"/>
      <c r="L97" s="543"/>
      <c r="M97" s="599">
        <f t="shared" si="17"/>
        <v>0</v>
      </c>
      <c r="N97" s="598"/>
      <c r="O97" s="600"/>
      <c r="P97" s="600"/>
      <c r="X97" s="193"/>
      <c r="Y97" s="194"/>
    </row>
    <row r="98" spans="1:38" ht="12.75" customHeight="1">
      <c r="C98" s="175"/>
      <c r="D98" s="181"/>
      <c r="E98" s="175"/>
      <c r="F98" s="17"/>
      <c r="H98" s="16"/>
      <c r="I98" s="16"/>
      <c r="J98" s="188"/>
      <c r="K98" s="601"/>
      <c r="L98" s="601"/>
      <c r="M98" s="599"/>
      <c r="N98" s="599"/>
      <c r="O98" s="602"/>
      <c r="P98" s="602"/>
      <c r="X98" s="193"/>
      <c r="Y98" s="194"/>
    </row>
    <row r="99" spans="1:38" ht="12.75" customHeight="1">
      <c r="B99" s="167" t="s">
        <v>561</v>
      </c>
      <c r="C99" s="189"/>
      <c r="D99" s="190"/>
      <c r="E99" s="189"/>
      <c r="F99" s="195"/>
      <c r="G99" s="191"/>
      <c r="H99" s="171"/>
      <c r="I99" s="171" t="s">
        <v>13</v>
      </c>
      <c r="J99" s="172"/>
      <c r="K99" s="603">
        <f t="shared" ref="K99:P99" si="18">SUM(K100:K103)</f>
        <v>0</v>
      </c>
      <c r="L99" s="603">
        <f t="shared" si="18"/>
        <v>0</v>
      </c>
      <c r="M99" s="604">
        <f t="shared" si="18"/>
        <v>0</v>
      </c>
      <c r="N99" s="604">
        <f t="shared" si="18"/>
        <v>0</v>
      </c>
      <c r="O99" s="604">
        <f t="shared" si="18"/>
        <v>0</v>
      </c>
      <c r="P99" s="604">
        <f t="shared" si="18"/>
        <v>0</v>
      </c>
      <c r="Q99" s="173"/>
      <c r="R99" s="174"/>
      <c r="X99" s="193"/>
      <c r="Y99" s="194"/>
    </row>
    <row r="100" spans="1:38" ht="12.75" customHeight="1">
      <c r="A100" s="1">
        <v>1600</v>
      </c>
      <c r="B100" s="15" t="s">
        <v>562</v>
      </c>
      <c r="C100" s="175"/>
      <c r="D100" s="181"/>
      <c r="E100" s="185"/>
      <c r="F100" s="17"/>
      <c r="H100" s="16"/>
      <c r="I100" s="16"/>
      <c r="J100" s="177"/>
      <c r="K100" s="543"/>
      <c r="L100" s="543"/>
      <c r="M100" s="599">
        <f>K100+L100</f>
        <v>0</v>
      </c>
      <c r="N100" s="598"/>
      <c r="O100" s="600"/>
      <c r="P100" s="600"/>
      <c r="X100" s="193"/>
      <c r="Y100" s="194"/>
    </row>
    <row r="101" spans="1:38" ht="12.75" customHeight="1">
      <c r="A101" s="1">
        <f>A100+1</f>
        <v>1601</v>
      </c>
      <c r="B101" s="187" t="s">
        <v>107</v>
      </c>
      <c r="C101" s="175"/>
      <c r="D101" s="181"/>
      <c r="E101" s="200">
        <v>0</v>
      </c>
      <c r="F101" s="201" t="s">
        <v>108</v>
      </c>
      <c r="G101" s="202">
        <v>0</v>
      </c>
      <c r="H101" s="16" t="s">
        <v>109</v>
      </c>
      <c r="I101" s="16"/>
      <c r="J101" s="177"/>
      <c r="K101" s="543"/>
      <c r="L101" s="605">
        <f>E101*G101</f>
        <v>0</v>
      </c>
      <c r="M101" s="599">
        <f>K101+L101</f>
        <v>0</v>
      </c>
      <c r="N101" s="598"/>
      <c r="O101" s="600"/>
      <c r="P101" s="600"/>
      <c r="X101" s="193"/>
      <c r="Y101" s="194"/>
      <c r="Z101" s="482" t="s">
        <v>110</v>
      </c>
      <c r="AA101" s="179"/>
      <c r="AB101" s="48"/>
    </row>
    <row r="102" spans="1:38" ht="12.75" customHeight="1">
      <c r="A102" s="1">
        <f>A101+1</f>
        <v>1602</v>
      </c>
      <c r="C102" s="175"/>
      <c r="D102" s="181"/>
      <c r="E102" s="10"/>
      <c r="F102" s="201"/>
      <c r="G102" s="203"/>
      <c r="H102" s="16"/>
      <c r="I102" s="16"/>
      <c r="J102" s="177"/>
      <c r="K102" s="543"/>
      <c r="L102" s="543"/>
      <c r="M102" s="599">
        <f>K102+L102</f>
        <v>0</v>
      </c>
      <c r="N102" s="598"/>
      <c r="O102" s="600"/>
      <c r="P102" s="600"/>
      <c r="X102" s="193"/>
      <c r="Y102" s="194"/>
    </row>
    <row r="103" spans="1:38" ht="12.75" customHeight="1">
      <c r="C103" s="175"/>
      <c r="D103" s="181"/>
      <c r="E103" s="175"/>
      <c r="F103" s="17"/>
      <c r="H103" s="16"/>
      <c r="I103" s="16"/>
      <c r="J103" s="188"/>
      <c r="K103" s="601"/>
      <c r="L103" s="601"/>
      <c r="M103" s="599"/>
      <c r="N103" s="599"/>
      <c r="O103" s="602"/>
      <c r="P103" s="602"/>
      <c r="X103" s="193"/>
      <c r="Y103" s="194"/>
    </row>
    <row r="104" spans="1:38" ht="12.75" customHeight="1">
      <c r="B104" s="167" t="s">
        <v>111</v>
      </c>
      <c r="C104" s="189"/>
      <c r="D104" s="190"/>
      <c r="E104" s="189"/>
      <c r="F104" s="195"/>
      <c r="G104" s="191"/>
      <c r="H104" s="171"/>
      <c r="I104" s="171" t="s">
        <v>13</v>
      </c>
      <c r="J104" s="172"/>
      <c r="K104" s="603">
        <f t="shared" ref="K104:P104" si="19">SUM(K105:K111)</f>
        <v>0</v>
      </c>
      <c r="L104" s="603">
        <f t="shared" si="19"/>
        <v>0</v>
      </c>
      <c r="M104" s="604">
        <f t="shared" si="19"/>
        <v>0</v>
      </c>
      <c r="N104" s="604">
        <f t="shared" si="19"/>
        <v>0</v>
      </c>
      <c r="O104" s="604">
        <f t="shared" si="19"/>
        <v>0</v>
      </c>
      <c r="P104" s="604">
        <f t="shared" si="19"/>
        <v>0</v>
      </c>
      <c r="Q104" s="173"/>
      <c r="R104" s="174"/>
      <c r="X104" s="193"/>
      <c r="Y104" s="194"/>
    </row>
    <row r="105" spans="1:38" ht="12.75" customHeight="1">
      <c r="A105" s="1">
        <v>1700</v>
      </c>
      <c r="B105" s="187" t="s">
        <v>112</v>
      </c>
      <c r="C105" s="175"/>
      <c r="D105" s="181"/>
      <c r="E105" s="15"/>
      <c r="F105" s="17"/>
      <c r="H105" s="16"/>
      <c r="I105" s="16"/>
      <c r="J105" s="177"/>
      <c r="K105" s="543"/>
      <c r="L105" s="543"/>
      <c r="M105" s="599">
        <f t="shared" ref="M105:M110" si="20">K105+L105</f>
        <v>0</v>
      </c>
      <c r="N105" s="598"/>
      <c r="O105" s="598"/>
      <c r="P105" s="600"/>
      <c r="X105" s="193"/>
      <c r="Y105" s="194"/>
      <c r="Z105" s="521"/>
      <c r="AA105" s="206"/>
      <c r="AB105" s="187"/>
    </row>
    <row r="106" spans="1:38" ht="12.75" customHeight="1">
      <c r="A106" s="1">
        <f>A105+1</f>
        <v>1701</v>
      </c>
      <c r="B106" s="187" t="s">
        <v>563</v>
      </c>
      <c r="C106" s="175"/>
      <c r="D106" s="181"/>
      <c r="E106" s="15"/>
      <c r="H106" s="16"/>
      <c r="I106" s="16"/>
      <c r="J106" s="177"/>
      <c r="K106" s="543"/>
      <c r="L106" s="543"/>
      <c r="M106" s="599">
        <f t="shared" si="20"/>
        <v>0</v>
      </c>
      <c r="N106" s="598"/>
      <c r="O106" s="598"/>
      <c r="P106" s="600"/>
      <c r="Z106" s="521"/>
      <c r="AA106" s="206"/>
      <c r="AB106" s="207"/>
    </row>
    <row r="107" spans="1:38" ht="12.75" customHeight="1">
      <c r="A107" s="1">
        <f>A106+1</f>
        <v>1702</v>
      </c>
      <c r="B107" s="187" t="s">
        <v>113</v>
      </c>
      <c r="C107" s="175"/>
      <c r="D107" s="181"/>
      <c r="E107" s="185"/>
      <c r="H107" s="16"/>
      <c r="I107" s="16"/>
      <c r="J107" s="177"/>
      <c r="K107" s="543"/>
      <c r="L107" s="543"/>
      <c r="M107" s="599">
        <f t="shared" si="20"/>
        <v>0</v>
      </c>
      <c r="N107" s="598"/>
      <c r="O107" s="598"/>
      <c r="P107" s="600"/>
      <c r="Z107" s="482" t="s">
        <v>114</v>
      </c>
      <c r="AA107" s="179"/>
      <c r="AB107" s="208"/>
      <c r="AC107" s="180"/>
    </row>
    <row r="108" spans="1:38" ht="12.75" customHeight="1">
      <c r="A108" s="1">
        <f>A107+1</f>
        <v>1703</v>
      </c>
      <c r="B108" s="187" t="s">
        <v>115</v>
      </c>
      <c r="C108" s="175"/>
      <c r="D108" s="181"/>
      <c r="E108" s="175"/>
      <c r="H108" s="16"/>
      <c r="I108" s="16"/>
      <c r="J108" s="177"/>
      <c r="K108" s="543"/>
      <c r="L108" s="543"/>
      <c r="M108" s="599">
        <f t="shared" si="20"/>
        <v>0</v>
      </c>
      <c r="N108" s="598"/>
      <c r="O108" s="600"/>
      <c r="P108" s="600"/>
      <c r="Z108" s="482" t="s">
        <v>116</v>
      </c>
      <c r="AA108" s="179"/>
      <c r="AB108" s="48"/>
      <c r="AC108" s="180"/>
    </row>
    <row r="109" spans="1:38" ht="12.75" customHeight="1">
      <c r="A109" s="1">
        <f>A108+1</f>
        <v>1704</v>
      </c>
      <c r="B109" s="187" t="s">
        <v>117</v>
      </c>
      <c r="C109" s="175"/>
      <c r="D109" s="181"/>
      <c r="E109" s="200">
        <v>0</v>
      </c>
      <c r="F109" s="201" t="s">
        <v>108</v>
      </c>
      <c r="G109" s="202">
        <v>0</v>
      </c>
      <c r="H109" s="16" t="s">
        <v>109</v>
      </c>
      <c r="I109" s="16"/>
      <c r="J109" s="177"/>
      <c r="K109" s="543"/>
      <c r="L109" s="605">
        <f>E109*G109</f>
        <v>0</v>
      </c>
      <c r="M109" s="599">
        <f t="shared" si="20"/>
        <v>0</v>
      </c>
      <c r="N109" s="598"/>
      <c r="O109" s="600"/>
      <c r="P109" s="600"/>
      <c r="Z109" s="482" t="s">
        <v>118</v>
      </c>
      <c r="AA109" s="179"/>
      <c r="AB109" s="48"/>
      <c r="AC109" s="180"/>
    </row>
    <row r="110" spans="1:38" ht="12.75" customHeight="1">
      <c r="A110" s="1">
        <f>A109+1</f>
        <v>1705</v>
      </c>
      <c r="C110" s="175"/>
      <c r="D110" s="181"/>
      <c r="E110" s="175"/>
      <c r="F110" s="201"/>
      <c r="G110" s="203"/>
      <c r="H110" s="16"/>
      <c r="I110" s="16"/>
      <c r="J110" s="177"/>
      <c r="K110" s="543"/>
      <c r="L110" s="543"/>
      <c r="M110" s="599">
        <f t="shared" si="20"/>
        <v>0</v>
      </c>
      <c r="N110" s="598"/>
      <c r="O110" s="600"/>
      <c r="P110" s="600"/>
    </row>
    <row r="111" spans="1:38" s="36" customFormat="1" ht="12.75" customHeight="1">
      <c r="A111" s="89"/>
      <c r="C111" s="175"/>
      <c r="D111" s="181"/>
      <c r="E111" s="175"/>
      <c r="F111" s="15"/>
      <c r="G111" s="176"/>
      <c r="H111" s="16"/>
      <c r="I111" s="16"/>
      <c r="J111" s="188"/>
      <c r="K111" s="601"/>
      <c r="L111" s="601"/>
      <c r="M111" s="599"/>
      <c r="N111" s="599"/>
      <c r="O111" s="602"/>
      <c r="P111" s="602"/>
      <c r="Q111" s="63"/>
      <c r="R111" s="10"/>
      <c r="S111" s="53"/>
      <c r="T111" s="53"/>
      <c r="U111" s="53"/>
      <c r="V111" s="53"/>
      <c r="W111" s="53"/>
      <c r="X111" s="59"/>
      <c r="Y111" s="178"/>
      <c r="Z111" s="460"/>
      <c r="AA111" s="14"/>
      <c r="AB111" s="15"/>
      <c r="AC111" s="16"/>
      <c r="AD111" s="16"/>
      <c r="AE111" s="15"/>
      <c r="AF111" s="15"/>
      <c r="AG111" s="15"/>
      <c r="AH111" s="15"/>
      <c r="AK111" s="63"/>
      <c r="AL111" s="19"/>
    </row>
    <row r="112" spans="1:38" s="36" customFormat="1" ht="12.75" customHeight="1">
      <c r="A112" s="89"/>
      <c r="C112" s="159"/>
      <c r="D112" s="160"/>
      <c r="E112" s="522"/>
      <c r="F112" s="96"/>
      <c r="G112" s="96"/>
      <c r="H112" s="338"/>
      <c r="I112" s="338" t="s">
        <v>119</v>
      </c>
      <c r="J112" s="523"/>
      <c r="K112" s="597">
        <f t="shared" ref="K112:P112" si="21">K64+K73+K79+K85+K91+K99+K104</f>
        <v>0</v>
      </c>
      <c r="L112" s="597">
        <f t="shared" si="21"/>
        <v>0</v>
      </c>
      <c r="M112" s="606">
        <f t="shared" si="21"/>
        <v>0</v>
      </c>
      <c r="N112" s="606">
        <f t="shared" si="21"/>
        <v>0</v>
      </c>
      <c r="O112" s="606">
        <f t="shared" si="21"/>
        <v>0</v>
      </c>
      <c r="P112" s="606">
        <f t="shared" si="21"/>
        <v>0</v>
      </c>
      <c r="Q112" s="173"/>
      <c r="R112" s="174"/>
      <c r="S112" s="164"/>
      <c r="T112" s="164"/>
      <c r="U112" s="164"/>
      <c r="V112" s="164"/>
      <c r="W112" s="164"/>
      <c r="X112" s="162"/>
      <c r="Y112" s="165"/>
      <c r="Z112" s="460"/>
      <c r="AA112" s="14"/>
      <c r="AB112" s="15"/>
      <c r="AC112" s="16"/>
      <c r="AD112" s="16"/>
      <c r="AE112" s="15"/>
      <c r="AF112" s="15"/>
      <c r="AG112" s="15"/>
      <c r="AH112" s="15"/>
      <c r="AK112" s="63"/>
      <c r="AL112" s="19"/>
    </row>
    <row r="113" spans="1:36" ht="12.75" customHeight="1" thickBot="1">
      <c r="A113" s="524"/>
      <c r="B113" s="525"/>
      <c r="C113" s="526"/>
      <c r="D113" s="527"/>
      <c r="E113" s="526"/>
      <c r="F113" s="525"/>
      <c r="G113" s="528"/>
      <c r="H113" s="529"/>
      <c r="I113" s="529"/>
      <c r="J113" s="530"/>
      <c r="K113" s="529"/>
      <c r="L113" s="607"/>
      <c r="M113" s="529"/>
      <c r="N113" s="529"/>
      <c r="O113" s="529"/>
      <c r="P113" s="529"/>
      <c r="Q113" s="311"/>
      <c r="R113" s="174"/>
      <c r="S113" s="243"/>
      <c r="T113" s="243"/>
      <c r="U113" s="243"/>
      <c r="V113" s="243"/>
      <c r="W113" s="243"/>
      <c r="X113" s="312"/>
      <c r="Y113" s="312"/>
      <c r="Z113" s="532" t="s">
        <v>564</v>
      </c>
      <c r="AA113" s="209"/>
      <c r="AB113" s="210"/>
      <c r="AC113" s="211"/>
      <c r="AD113" s="211"/>
      <c r="AI113" s="15"/>
      <c r="AJ113" s="15"/>
    </row>
    <row r="114" spans="1:36" ht="12.75" customHeight="1">
      <c r="C114" s="175"/>
      <c r="D114" s="181"/>
      <c r="E114" s="175"/>
      <c r="J114" s="218"/>
      <c r="K114" s="608"/>
      <c r="L114" s="608"/>
      <c r="M114" s="599"/>
      <c r="N114" s="599"/>
      <c r="O114" s="599"/>
      <c r="P114" s="599"/>
      <c r="R114" s="212"/>
      <c r="S114" s="213"/>
      <c r="T114" s="159"/>
      <c r="U114" s="214"/>
      <c r="V114" s="15"/>
      <c r="W114" s="15"/>
      <c r="X114" s="15"/>
      <c r="Y114" s="54"/>
      <c r="Z114" s="533" t="s">
        <v>565</v>
      </c>
      <c r="AA114" s="215"/>
      <c r="AB114" s="215"/>
      <c r="AC114" s="216"/>
      <c r="AD114" s="216"/>
    </row>
    <row r="115" spans="1:36" ht="38.25">
      <c r="A115" s="89" t="s">
        <v>41</v>
      </c>
      <c r="B115" s="36" t="s">
        <v>120</v>
      </c>
      <c r="C115" s="185"/>
      <c r="D115" s="181"/>
      <c r="E115" s="175"/>
      <c r="G115" s="217"/>
      <c r="H115" s="15"/>
      <c r="I115" s="15"/>
      <c r="J115" s="218"/>
      <c r="K115" s="609" t="s">
        <v>610</v>
      </c>
      <c r="L115" s="610" t="s">
        <v>609</v>
      </c>
      <c r="M115" s="611" t="s">
        <v>73</v>
      </c>
      <c r="N115" s="612" t="s">
        <v>594</v>
      </c>
      <c r="O115" s="612" t="s">
        <v>596</v>
      </c>
      <c r="P115" s="612" t="s">
        <v>595</v>
      </c>
      <c r="R115" s="212"/>
      <c r="S115" s="219"/>
      <c r="T115" s="217"/>
      <c r="U115" s="36"/>
      <c r="V115" s="15"/>
      <c r="W115" s="15"/>
      <c r="X115" s="15"/>
      <c r="Y115" s="54"/>
      <c r="Z115" s="534" t="s">
        <v>121</v>
      </c>
      <c r="AA115" s="48"/>
      <c r="AB115" s="48"/>
      <c r="AC115" s="180"/>
      <c r="AD115" s="180"/>
    </row>
    <row r="116" spans="1:36" ht="12.75" customHeight="1">
      <c r="A116" s="15"/>
      <c r="B116" s="220" t="s">
        <v>611</v>
      </c>
      <c r="C116" s="168"/>
      <c r="D116" s="169"/>
      <c r="E116" s="168"/>
      <c r="F116" s="26"/>
      <c r="G116" s="169"/>
      <c r="H116" s="171"/>
      <c r="I116" s="171" t="s">
        <v>13</v>
      </c>
      <c r="J116" s="221"/>
      <c r="K116" s="597">
        <f t="shared" ref="K116:P116" si="22">SUM(K117:K121)</f>
        <v>0</v>
      </c>
      <c r="L116" s="597">
        <f t="shared" si="22"/>
        <v>0</v>
      </c>
      <c r="M116" s="606">
        <f t="shared" si="22"/>
        <v>0</v>
      </c>
      <c r="N116" s="606">
        <f t="shared" si="22"/>
        <v>0</v>
      </c>
      <c r="O116" s="606">
        <f t="shared" si="22"/>
        <v>0</v>
      </c>
      <c r="P116" s="606">
        <f t="shared" si="22"/>
        <v>0</v>
      </c>
      <c r="Q116" s="173"/>
      <c r="R116" s="212"/>
      <c r="S116" s="213"/>
      <c r="T116" s="159"/>
      <c r="U116" s="214"/>
      <c r="V116" s="15"/>
      <c r="W116" s="15"/>
      <c r="X116" s="222"/>
      <c r="Y116" s="54"/>
      <c r="Z116" s="535" t="s">
        <v>122</v>
      </c>
      <c r="AA116" s="44"/>
      <c r="AB116" s="44"/>
      <c r="AC116" s="184"/>
      <c r="AD116" s="184"/>
    </row>
    <row r="117" spans="1:36" ht="12.75" customHeight="1">
      <c r="A117" s="15"/>
      <c r="C117" s="15"/>
      <c r="D117" s="15"/>
      <c r="E117" s="15"/>
      <c r="G117" s="15"/>
      <c r="H117" s="15"/>
      <c r="I117" s="15"/>
      <c r="J117" s="15"/>
      <c r="K117" s="543"/>
      <c r="L117" s="543"/>
      <c r="M117" s="599"/>
      <c r="N117" s="599"/>
      <c r="O117" s="599"/>
      <c r="P117" s="602"/>
      <c r="Q117" s="15"/>
      <c r="R117" s="226" t="s">
        <v>123</v>
      </c>
      <c r="S117" s="227" t="s">
        <v>124</v>
      </c>
      <c r="T117" s="228" t="s">
        <v>125</v>
      </c>
      <c r="U117" s="229" t="s">
        <v>48</v>
      </c>
      <c r="V117" s="230" t="s">
        <v>126</v>
      </c>
      <c r="W117" s="231" t="s">
        <v>127</v>
      </c>
      <c r="X117" s="232" t="s">
        <v>128</v>
      </c>
      <c r="Y117" s="233" t="s">
        <v>129</v>
      </c>
      <c r="Z117" s="536" t="s">
        <v>130</v>
      </c>
      <c r="AA117" s="223"/>
      <c r="AB117" s="224"/>
      <c r="AC117" s="225"/>
      <c r="AD117" s="225"/>
    </row>
    <row r="118" spans="1:36" ht="12.75" customHeight="1">
      <c r="A118" s="1">
        <v>2100</v>
      </c>
      <c r="B118" s="15" t="s">
        <v>657</v>
      </c>
      <c r="C118" s="159"/>
      <c r="D118" s="160"/>
      <c r="E118" s="159"/>
      <c r="F118" s="59"/>
      <c r="G118" s="201"/>
      <c r="H118" s="239"/>
      <c r="I118" s="240"/>
      <c r="J118" s="177"/>
      <c r="K118" s="543"/>
      <c r="L118" s="543"/>
      <c r="M118" s="599">
        <f t="shared" ref="M118:M120" si="23">K118+L118</f>
        <v>0</v>
      </c>
      <c r="N118" s="599"/>
      <c r="O118" s="599"/>
      <c r="P118" s="602"/>
      <c r="Q118" s="241" t="s">
        <v>44</v>
      </c>
      <c r="R118" s="242"/>
      <c r="S118" s="243">
        <f>$Z$123</f>
        <v>0</v>
      </c>
      <c r="T118" s="243">
        <f>$Z$124</f>
        <v>0</v>
      </c>
      <c r="U118" s="53">
        <f>$Z$125</f>
        <v>0</v>
      </c>
      <c r="V118" s="53">
        <f>$Z$126</f>
        <v>0</v>
      </c>
      <c r="W118" s="53">
        <v>0</v>
      </c>
      <c r="X118" s="59">
        <v>0</v>
      </c>
      <c r="Y118" s="178">
        <f>W118*X118</f>
        <v>0</v>
      </c>
      <c r="Z118" s="537" t="s">
        <v>131</v>
      </c>
      <c r="AA118" s="234"/>
      <c r="AB118" s="235"/>
      <c r="AC118" s="236"/>
      <c r="AD118" s="236"/>
    </row>
    <row r="119" spans="1:36" ht="12.75" customHeight="1">
      <c r="A119" s="1">
        <f>A118+1</f>
        <v>2101</v>
      </c>
      <c r="B119" s="15" t="s">
        <v>628</v>
      </c>
      <c r="C119" s="175"/>
      <c r="D119" s="181"/>
      <c r="E119" s="175"/>
      <c r="F119" s="246"/>
      <c r="G119" s="201"/>
      <c r="H119" s="239"/>
      <c r="I119" s="240"/>
      <c r="J119" s="177"/>
      <c r="K119" s="543"/>
      <c r="L119" s="543"/>
      <c r="M119" s="599">
        <f t="shared" si="23"/>
        <v>0</v>
      </c>
      <c r="N119" s="599"/>
      <c r="O119" s="599"/>
      <c r="P119" s="602"/>
      <c r="Q119" s="241" t="s">
        <v>44</v>
      </c>
      <c r="R119" s="242"/>
      <c r="S119" s="243"/>
      <c r="T119" s="243"/>
      <c r="Y119" s="178">
        <f>W119*X119</f>
        <v>0</v>
      </c>
      <c r="Z119" s="538" t="s">
        <v>132</v>
      </c>
      <c r="AA119" s="244"/>
      <c r="AB119" s="245"/>
      <c r="AC119" s="244"/>
      <c r="AD119" s="244"/>
    </row>
    <row r="120" spans="1:36" ht="12.75" customHeight="1">
      <c r="A120" s="1">
        <f>A119+1</f>
        <v>2102</v>
      </c>
      <c r="C120" s="175"/>
      <c r="D120" s="181"/>
      <c r="E120" s="175"/>
      <c r="F120" s="59"/>
      <c r="G120" s="201"/>
      <c r="H120" s="239"/>
      <c r="I120" s="247"/>
      <c r="J120" s="177"/>
      <c r="K120" s="543"/>
      <c r="L120" s="312"/>
      <c r="M120" s="543">
        <f t="shared" si="23"/>
        <v>0</v>
      </c>
      <c r="N120" s="599"/>
      <c r="O120" s="599"/>
      <c r="P120" s="602"/>
      <c r="Q120" s="241" t="s">
        <v>44</v>
      </c>
      <c r="R120" s="242"/>
      <c r="S120" s="243"/>
      <c r="T120" s="243"/>
      <c r="Y120" s="178">
        <f>W120*X120</f>
        <v>0</v>
      </c>
      <c r="Z120" s="539" t="s">
        <v>133</v>
      </c>
      <c r="AA120" s="209"/>
      <c r="AB120" s="210"/>
      <c r="AC120" s="211"/>
      <c r="AD120" s="211"/>
    </row>
    <row r="121" spans="1:36" ht="12.75" customHeight="1">
      <c r="A121" s="15"/>
      <c r="C121" s="15"/>
      <c r="D121" s="15"/>
      <c r="E121" s="15"/>
      <c r="G121" s="15"/>
      <c r="H121" s="15"/>
      <c r="I121" s="15"/>
      <c r="J121" s="15"/>
      <c r="K121" s="543"/>
      <c r="L121" s="312"/>
      <c r="M121" s="543"/>
      <c r="N121" s="543"/>
      <c r="O121" s="543"/>
      <c r="P121" s="600"/>
      <c r="Q121" s="15"/>
      <c r="R121" s="248"/>
      <c r="S121" s="243"/>
      <c r="T121" s="243"/>
      <c r="U121" s="243"/>
      <c r="Z121" s="540" t="s">
        <v>134</v>
      </c>
      <c r="AA121" s="179"/>
      <c r="AB121" s="48"/>
      <c r="AC121" s="180"/>
    </row>
    <row r="122" spans="1:36" ht="12.75" customHeight="1">
      <c r="A122" s="15"/>
      <c r="B122" s="220" t="s">
        <v>135</v>
      </c>
      <c r="C122" s="168"/>
      <c r="D122" s="169"/>
      <c r="E122" s="168"/>
      <c r="F122" s="26"/>
      <c r="G122" s="169"/>
      <c r="H122" s="171"/>
      <c r="I122" s="171" t="s">
        <v>13</v>
      </c>
      <c r="J122" s="221"/>
      <c r="K122" s="597">
        <f t="shared" ref="K122:P122" si="24">SUM(K123:K126)</f>
        <v>0</v>
      </c>
      <c r="L122" s="597">
        <f t="shared" si="24"/>
        <v>0</v>
      </c>
      <c r="M122" s="597">
        <f t="shared" si="24"/>
        <v>0</v>
      </c>
      <c r="N122" s="597">
        <f t="shared" si="24"/>
        <v>0</v>
      </c>
      <c r="O122" s="597">
        <f t="shared" si="24"/>
        <v>0</v>
      </c>
      <c r="P122" s="651">
        <f t="shared" si="24"/>
        <v>0</v>
      </c>
      <c r="Q122" s="173"/>
      <c r="R122" s="212"/>
      <c r="S122" s="243"/>
      <c r="T122" s="243"/>
      <c r="U122" s="243"/>
    </row>
    <row r="123" spans="1:36" ht="12.75" customHeight="1">
      <c r="A123" s="89"/>
      <c r="B123" s="36"/>
      <c r="C123" s="237" t="s">
        <v>23</v>
      </c>
      <c r="D123" s="238" t="s">
        <v>124</v>
      </c>
      <c r="E123" s="237" t="s">
        <v>136</v>
      </c>
      <c r="F123" s="249"/>
      <c r="G123" s="181" t="s">
        <v>65</v>
      </c>
      <c r="H123" s="55"/>
      <c r="I123" s="55"/>
      <c r="J123" s="250"/>
      <c r="K123" s="541"/>
      <c r="L123" s="443"/>
      <c r="M123" s="541" t="s">
        <v>34</v>
      </c>
      <c r="N123" s="541"/>
      <c r="O123" s="541"/>
      <c r="P123" s="614"/>
      <c r="R123" s="226" t="s">
        <v>123</v>
      </c>
      <c r="S123" s="227" t="s">
        <v>124</v>
      </c>
      <c r="T123" s="228" t="s">
        <v>125</v>
      </c>
      <c r="U123" s="229" t="s">
        <v>48</v>
      </c>
      <c r="V123" s="230" t="s">
        <v>126</v>
      </c>
      <c r="W123" s="231" t="s">
        <v>127</v>
      </c>
      <c r="X123" s="232" t="s">
        <v>128</v>
      </c>
      <c r="Y123" s="233" t="s">
        <v>129</v>
      </c>
      <c r="Z123" s="542">
        <v>0</v>
      </c>
      <c r="AA123" s="251" t="s">
        <v>566</v>
      </c>
      <c r="AB123" s="215"/>
      <c r="AC123" s="216"/>
      <c r="AD123" s="216"/>
    </row>
    <row r="124" spans="1:36" ht="12.75" customHeight="1">
      <c r="A124" s="1">
        <v>2200</v>
      </c>
      <c r="B124" s="15" t="s">
        <v>629</v>
      </c>
      <c r="C124" s="252">
        <v>0</v>
      </c>
      <c r="D124" s="252">
        <f>G21</f>
        <v>0</v>
      </c>
      <c r="E124" s="10">
        <v>0</v>
      </c>
      <c r="F124" s="249" t="s">
        <v>137</v>
      </c>
      <c r="G124" s="10">
        <f>C124+D124+E124</f>
        <v>0</v>
      </c>
      <c r="H124" s="239"/>
      <c r="I124" s="256" t="s">
        <v>138</v>
      </c>
      <c r="J124" s="177"/>
      <c r="K124" s="543"/>
      <c r="L124" s="312"/>
      <c r="M124" s="543">
        <f>K124+L124</f>
        <v>0</v>
      </c>
      <c r="N124" s="599"/>
      <c r="O124" s="599"/>
      <c r="P124" s="602"/>
      <c r="Q124" s="63" t="s">
        <v>44</v>
      </c>
      <c r="R124" s="212"/>
      <c r="S124" s="243">
        <f>$Z$123</f>
        <v>0</v>
      </c>
      <c r="T124" s="243">
        <f>$Z$124</f>
        <v>0</v>
      </c>
      <c r="U124" s="53">
        <f>$Z$125</f>
        <v>0</v>
      </c>
      <c r="V124" s="53">
        <f>$Z$126</f>
        <v>0</v>
      </c>
      <c r="W124" s="53">
        <v>0</v>
      </c>
      <c r="X124" s="59">
        <v>0</v>
      </c>
      <c r="Y124" s="178">
        <f>W124*X124</f>
        <v>0</v>
      </c>
      <c r="Z124" s="544">
        <v>0</v>
      </c>
      <c r="AA124" s="253" t="s">
        <v>139</v>
      </c>
      <c r="AB124" s="48"/>
      <c r="AC124" s="180"/>
      <c r="AD124" s="180"/>
    </row>
    <row r="125" spans="1:36" ht="12.75" customHeight="1">
      <c r="A125" s="254"/>
      <c r="B125" s="56"/>
      <c r="C125" s="196"/>
      <c r="D125" s="197"/>
      <c r="E125" s="196"/>
      <c r="F125" s="255"/>
      <c r="G125" s="196"/>
      <c r="H125" s="256"/>
      <c r="I125" s="257"/>
      <c r="J125" s="257"/>
      <c r="K125" s="619"/>
      <c r="L125" s="258"/>
      <c r="M125" s="543"/>
      <c r="N125" s="543"/>
      <c r="O125" s="543"/>
      <c r="P125" s="600"/>
      <c r="R125" s="212"/>
      <c r="S125" s="243"/>
      <c r="T125" s="243"/>
      <c r="U125" s="243"/>
      <c r="Z125" s="545">
        <v>0</v>
      </c>
      <c r="AA125" s="259" t="s">
        <v>140</v>
      </c>
      <c r="AB125" s="44"/>
      <c r="AC125" s="184"/>
      <c r="AD125" s="184"/>
    </row>
    <row r="126" spans="1:36" ht="5.45" customHeight="1">
      <c r="A126" s="254"/>
      <c r="B126" s="56"/>
      <c r="C126" s="196"/>
      <c r="D126" s="197"/>
      <c r="E126" s="196"/>
      <c r="F126" s="255"/>
      <c r="G126" s="196"/>
      <c r="H126" s="256"/>
      <c r="I126" s="257"/>
      <c r="J126" s="257"/>
      <c r="K126" s="626"/>
      <c r="L126" s="626"/>
      <c r="M126" s="653"/>
      <c r="N126" s="653"/>
      <c r="O126" s="653"/>
      <c r="P126" s="654"/>
      <c r="R126" s="212"/>
      <c r="S126" s="243"/>
      <c r="T126" s="243"/>
      <c r="U126" s="243"/>
      <c r="Z126" s="546">
        <v>0</v>
      </c>
      <c r="AA126" s="225" t="s">
        <v>141</v>
      </c>
      <c r="AB126" s="224"/>
      <c r="AC126" s="225"/>
      <c r="AD126" s="225"/>
    </row>
    <row r="127" spans="1:36" ht="12.75" customHeight="1">
      <c r="B127" s="167" t="s">
        <v>142</v>
      </c>
      <c r="C127" s="189"/>
      <c r="D127" s="190"/>
      <c r="E127" s="189"/>
      <c r="F127" s="285"/>
      <c r="G127" s="189"/>
      <c r="H127" s="171"/>
      <c r="I127" s="171" t="s">
        <v>13</v>
      </c>
      <c r="J127" s="221"/>
      <c r="K127" s="597">
        <f t="shared" ref="K127:P127" si="25">SUM(K128:K141)</f>
        <v>0</v>
      </c>
      <c r="L127" s="597">
        <f t="shared" si="25"/>
        <v>0</v>
      </c>
      <c r="M127" s="597">
        <f t="shared" si="25"/>
        <v>0</v>
      </c>
      <c r="N127" s="597">
        <f t="shared" si="25"/>
        <v>0</v>
      </c>
      <c r="O127" s="597">
        <f t="shared" si="25"/>
        <v>0</v>
      </c>
      <c r="P127" s="651">
        <f t="shared" si="25"/>
        <v>0</v>
      </c>
      <c r="R127" s="212"/>
      <c r="S127" s="243"/>
      <c r="T127" s="243"/>
      <c r="U127" s="243"/>
      <c r="Z127" s="547" t="s">
        <v>7</v>
      </c>
      <c r="AA127" s="15"/>
      <c r="AC127" s="15"/>
      <c r="AD127" s="15"/>
    </row>
    <row r="128" spans="1:36" ht="12.75" customHeight="1">
      <c r="C128" s="260" t="s">
        <v>23</v>
      </c>
      <c r="D128" s="261" t="s">
        <v>124</v>
      </c>
      <c r="E128" s="262" t="s">
        <v>136</v>
      </c>
      <c r="F128" s="59"/>
      <c r="G128" s="181" t="s">
        <v>65</v>
      </c>
      <c r="H128" s="394" t="s">
        <v>143</v>
      </c>
      <c r="I128" s="55" t="s">
        <v>144</v>
      </c>
      <c r="J128" s="250"/>
      <c r="K128" s="616"/>
      <c r="L128" s="616"/>
      <c r="M128" s="617" t="s">
        <v>34</v>
      </c>
      <c r="N128" s="617"/>
      <c r="O128" s="617"/>
      <c r="P128" s="618"/>
      <c r="R128" s="226" t="s">
        <v>123</v>
      </c>
      <c r="S128" s="227" t="s">
        <v>124</v>
      </c>
      <c r="T128" s="228" t="s">
        <v>125</v>
      </c>
      <c r="U128" s="229" t="s">
        <v>48</v>
      </c>
      <c r="V128" s="230" t="s">
        <v>126</v>
      </c>
      <c r="W128" s="231" t="s">
        <v>127</v>
      </c>
      <c r="X128" s="232" t="s">
        <v>128</v>
      </c>
      <c r="Y128" s="233" t="s">
        <v>129</v>
      </c>
      <c r="Z128" s="548" t="s">
        <v>145</v>
      </c>
    </row>
    <row r="129" spans="1:36" ht="12.75" customHeight="1">
      <c r="A129" s="1">
        <v>2310</v>
      </c>
      <c r="B129" s="15" t="s">
        <v>146</v>
      </c>
      <c r="C129" s="263">
        <v>0</v>
      </c>
      <c r="D129" s="264">
        <f>$G$21</f>
        <v>0</v>
      </c>
      <c r="E129" s="265">
        <v>0</v>
      </c>
      <c r="F129" s="249"/>
      <c r="G129" s="252">
        <f>C129+D129+E129</f>
        <v>0</v>
      </c>
      <c r="H129" s="266">
        <v>0</v>
      </c>
      <c r="I129" s="247">
        <f>ROUND(($H129*108.33%)*2,1)/2</f>
        <v>0</v>
      </c>
      <c r="J129" s="177"/>
      <c r="K129" s="543"/>
      <c r="L129" s="543">
        <f>ROUND((G129*I129)*2,1)/2</f>
        <v>0</v>
      </c>
      <c r="M129" s="599">
        <f t="shared" ref="M129:M136" si="26">K129+L129</f>
        <v>0</v>
      </c>
      <c r="N129" s="599"/>
      <c r="O129" s="599"/>
      <c r="P129" s="602"/>
      <c r="R129" s="212"/>
      <c r="S129" s="267">
        <f>$Z$123</f>
        <v>0</v>
      </c>
      <c r="T129" s="268">
        <f>$Z$124</f>
        <v>0</v>
      </c>
      <c r="U129" s="269">
        <f>$Z$125</f>
        <v>0</v>
      </c>
      <c r="V129" s="270">
        <f>$Z$126</f>
        <v>0</v>
      </c>
      <c r="W129" s="53">
        <v>0</v>
      </c>
      <c r="X129" s="59">
        <v>0</v>
      </c>
      <c r="Y129" s="178">
        <f>W129*X129</f>
        <v>0</v>
      </c>
      <c r="Z129" s="548" t="s">
        <v>147</v>
      </c>
    </row>
    <row r="130" spans="1:36" ht="12.75" customHeight="1">
      <c r="A130" s="1">
        <f>A129+1</f>
        <v>2311</v>
      </c>
      <c r="B130" s="15" t="s">
        <v>615</v>
      </c>
      <c r="C130" s="271">
        <v>0</v>
      </c>
      <c r="D130" s="252">
        <f>$G$21</f>
        <v>0</v>
      </c>
      <c r="E130" s="271">
        <v>0</v>
      </c>
      <c r="F130" s="246"/>
      <c r="G130" s="252">
        <f>C130+D130+E130</f>
        <v>0</v>
      </c>
      <c r="H130" s="239">
        <v>0</v>
      </c>
      <c r="I130" s="247">
        <f t="shared" ref="I130:I137" si="27">ROUND(($H130*108.33%)*2,1)/2</f>
        <v>0</v>
      </c>
      <c r="J130" s="177"/>
      <c r="K130" s="543"/>
      <c r="L130" s="543">
        <f>ROUND((G130*I130)*2,1)/2</f>
        <v>0</v>
      </c>
      <c r="M130" s="599">
        <f t="shared" si="26"/>
        <v>0</v>
      </c>
      <c r="N130" s="599"/>
      <c r="O130" s="599"/>
      <c r="P130" s="602"/>
      <c r="R130" s="212"/>
      <c r="S130" s="243"/>
      <c r="T130" s="243"/>
      <c r="Y130" s="178">
        <f t="shared" ref="Y130:Y136" si="28">W130*X130</f>
        <v>0</v>
      </c>
      <c r="Z130" s="548" t="s">
        <v>148</v>
      </c>
    </row>
    <row r="131" spans="1:36" ht="12.75" customHeight="1">
      <c r="A131" s="1">
        <f t="shared" ref="A131:A137" si="29">A130+1</f>
        <v>2312</v>
      </c>
      <c r="B131" s="15" t="s">
        <v>149</v>
      </c>
      <c r="C131" s="271">
        <v>0</v>
      </c>
      <c r="D131" s="252">
        <f>$G$21</f>
        <v>0</v>
      </c>
      <c r="E131" s="271">
        <v>0</v>
      </c>
      <c r="F131" s="249"/>
      <c r="G131" s="252">
        <f>C131+D131+E131</f>
        <v>0</v>
      </c>
      <c r="H131" s="239">
        <v>0</v>
      </c>
      <c r="I131" s="247">
        <f t="shared" si="27"/>
        <v>0</v>
      </c>
      <c r="J131" s="177"/>
      <c r="K131" s="543"/>
      <c r="L131" s="543">
        <f t="shared" ref="L131:L136" si="30">ROUND((G131*I131)*2,1)/2</f>
        <v>0</v>
      </c>
      <c r="M131" s="599">
        <f t="shared" si="26"/>
        <v>0</v>
      </c>
      <c r="N131" s="599"/>
      <c r="O131" s="599"/>
      <c r="P131" s="602"/>
      <c r="Q131" s="63" t="s">
        <v>44</v>
      </c>
      <c r="R131" s="212"/>
      <c r="S131" s="243"/>
      <c r="T131" s="243"/>
      <c r="Y131" s="178">
        <f t="shared" si="28"/>
        <v>0</v>
      </c>
      <c r="Z131" s="549" t="s">
        <v>150</v>
      </c>
      <c r="AA131" s="272"/>
      <c r="AB131" s="215"/>
      <c r="AC131" s="216"/>
      <c r="AD131" s="216"/>
    </row>
    <row r="132" spans="1:36" ht="12.75" customHeight="1">
      <c r="A132" s="1">
        <f t="shared" si="29"/>
        <v>2313</v>
      </c>
      <c r="B132" s="15" t="s">
        <v>151</v>
      </c>
      <c r="C132" s="271"/>
      <c r="D132" s="252"/>
      <c r="E132" s="271"/>
      <c r="F132" s="249" t="s">
        <v>152</v>
      </c>
      <c r="G132" s="10">
        <v>0</v>
      </c>
      <c r="H132" s="239">
        <v>0</v>
      </c>
      <c r="I132" s="247">
        <f t="shared" si="27"/>
        <v>0</v>
      </c>
      <c r="J132" s="177"/>
      <c r="K132" s="543"/>
      <c r="L132" s="543">
        <f t="shared" si="30"/>
        <v>0</v>
      </c>
      <c r="M132" s="599">
        <f t="shared" si="26"/>
        <v>0</v>
      </c>
      <c r="N132" s="599"/>
      <c r="O132" s="599"/>
      <c r="P132" s="602"/>
      <c r="Q132" s="63" t="s">
        <v>44</v>
      </c>
      <c r="R132" s="212"/>
      <c r="S132" s="243"/>
      <c r="T132" s="243"/>
      <c r="Y132" s="178">
        <f t="shared" si="28"/>
        <v>0</v>
      </c>
      <c r="Z132" s="550" t="s">
        <v>153</v>
      </c>
      <c r="AA132" s="183"/>
      <c r="AB132" s="44"/>
      <c r="AC132" s="184"/>
      <c r="AD132" s="184"/>
    </row>
    <row r="133" spans="1:36" ht="12.75" customHeight="1">
      <c r="A133" s="1">
        <f t="shared" si="29"/>
        <v>2314</v>
      </c>
      <c r="B133" s="15" t="s">
        <v>154</v>
      </c>
      <c r="C133" s="271">
        <v>0</v>
      </c>
      <c r="D133" s="252">
        <f>$G$21</f>
        <v>0</v>
      </c>
      <c r="E133" s="271">
        <v>0</v>
      </c>
      <c r="F133" s="249"/>
      <c r="G133" s="252">
        <f>D133+C133+E133</f>
        <v>0</v>
      </c>
      <c r="H133" s="239">
        <v>0</v>
      </c>
      <c r="I133" s="247">
        <f t="shared" si="27"/>
        <v>0</v>
      </c>
      <c r="J133" s="177"/>
      <c r="K133" s="543"/>
      <c r="L133" s="543">
        <f t="shared" si="30"/>
        <v>0</v>
      </c>
      <c r="M133" s="599">
        <f t="shared" si="26"/>
        <v>0</v>
      </c>
      <c r="N133" s="599"/>
      <c r="O133" s="599"/>
      <c r="P133" s="602"/>
      <c r="R133" s="212"/>
      <c r="S133" s="243"/>
      <c r="T133" s="243"/>
      <c r="Y133" s="178">
        <f t="shared" si="28"/>
        <v>0</v>
      </c>
      <c r="Z133" s="551" t="s">
        <v>155</v>
      </c>
      <c r="AA133" s="223"/>
      <c r="AB133" s="224"/>
      <c r="AC133" s="225"/>
      <c r="AD133" s="225"/>
    </row>
    <row r="134" spans="1:36" ht="12.75" customHeight="1">
      <c r="A134" s="1">
        <f t="shared" si="29"/>
        <v>2315</v>
      </c>
      <c r="B134" s="15" t="s">
        <v>156</v>
      </c>
      <c r="C134" s="271"/>
      <c r="D134" s="252"/>
      <c r="E134" s="271">
        <v>0</v>
      </c>
      <c r="F134" s="249"/>
      <c r="G134" s="252">
        <f>D134+C134+E134</f>
        <v>0</v>
      </c>
      <c r="H134" s="239">
        <v>0</v>
      </c>
      <c r="I134" s="247">
        <f t="shared" si="27"/>
        <v>0</v>
      </c>
      <c r="J134" s="177"/>
      <c r="K134" s="543"/>
      <c r="L134" s="543">
        <f t="shared" si="30"/>
        <v>0</v>
      </c>
      <c r="M134" s="599">
        <f t="shared" si="26"/>
        <v>0</v>
      </c>
      <c r="N134" s="599"/>
      <c r="O134" s="599"/>
      <c r="P134" s="602"/>
      <c r="Q134" s="63" t="s">
        <v>44</v>
      </c>
      <c r="R134" s="212"/>
      <c r="S134" s="243"/>
      <c r="T134" s="243"/>
      <c r="Y134" s="178">
        <f t="shared" si="28"/>
        <v>0</v>
      </c>
      <c r="Z134" s="552" t="s">
        <v>157</v>
      </c>
      <c r="AA134" s="274"/>
      <c r="AB134" s="275"/>
      <c r="AC134" s="276"/>
      <c r="AD134" s="276"/>
    </row>
    <row r="135" spans="1:36" ht="12.75" customHeight="1">
      <c r="A135" s="1">
        <f t="shared" si="29"/>
        <v>2316</v>
      </c>
      <c r="B135" s="15" t="s">
        <v>630</v>
      </c>
      <c r="C135" s="271">
        <v>0</v>
      </c>
      <c r="D135" s="252">
        <f>$G$21</f>
        <v>0</v>
      </c>
      <c r="E135" s="271">
        <v>0</v>
      </c>
      <c r="F135" s="249"/>
      <c r="G135" s="252">
        <f>D135+C135+E135</f>
        <v>0</v>
      </c>
      <c r="H135" s="239">
        <v>0</v>
      </c>
      <c r="I135" s="247">
        <f t="shared" si="27"/>
        <v>0</v>
      </c>
      <c r="J135" s="177"/>
      <c r="K135" s="543"/>
      <c r="L135" s="543">
        <f>ROUND((G135*I135)*2,1)/2</f>
        <v>0</v>
      </c>
      <c r="M135" s="599">
        <f>K135+L135</f>
        <v>0</v>
      </c>
      <c r="N135" s="599"/>
      <c r="O135" s="599"/>
      <c r="P135" s="602"/>
      <c r="Q135" s="63" t="s">
        <v>44</v>
      </c>
      <c r="R135" s="212"/>
      <c r="S135" s="243"/>
      <c r="T135" s="243"/>
      <c r="Y135" s="178">
        <f t="shared" si="28"/>
        <v>0</v>
      </c>
    </row>
    <row r="136" spans="1:36" ht="12.75" customHeight="1">
      <c r="A136" s="1">
        <f t="shared" si="29"/>
        <v>2317</v>
      </c>
      <c r="B136" s="677" t="s">
        <v>658</v>
      </c>
      <c r="C136" s="271">
        <v>0</v>
      </c>
      <c r="D136" s="252">
        <f>$G$21</f>
        <v>0</v>
      </c>
      <c r="E136" s="271">
        <v>0</v>
      </c>
      <c r="F136" s="249"/>
      <c r="G136" s="252">
        <f>D136+C136+E136</f>
        <v>0</v>
      </c>
      <c r="H136" s="239">
        <v>0</v>
      </c>
      <c r="I136" s="247">
        <f t="shared" si="27"/>
        <v>0</v>
      </c>
      <c r="J136" s="177"/>
      <c r="K136" s="543"/>
      <c r="L136" s="543">
        <f t="shared" si="30"/>
        <v>0</v>
      </c>
      <c r="M136" s="599">
        <f t="shared" si="26"/>
        <v>0</v>
      </c>
      <c r="N136" s="599"/>
      <c r="O136" s="599"/>
      <c r="P136" s="602"/>
      <c r="R136" s="212"/>
      <c r="S136" s="243"/>
      <c r="T136" s="243"/>
      <c r="Y136" s="178">
        <f t="shared" si="28"/>
        <v>0</v>
      </c>
    </row>
    <row r="137" spans="1:36" ht="12.75" customHeight="1">
      <c r="A137" s="1">
        <f t="shared" si="29"/>
        <v>2318</v>
      </c>
      <c r="B137" s="15" t="s">
        <v>604</v>
      </c>
      <c r="C137" s="10">
        <v>0</v>
      </c>
      <c r="D137" s="252">
        <f>$G$21</f>
        <v>0</v>
      </c>
      <c r="E137" s="10">
        <v>0</v>
      </c>
      <c r="F137" s="249"/>
      <c r="G137" s="252">
        <f>D137+C137+E137</f>
        <v>0</v>
      </c>
      <c r="H137" s="247">
        <v>0</v>
      </c>
      <c r="I137" s="239">
        <f t="shared" si="27"/>
        <v>0</v>
      </c>
      <c r="J137" s="277"/>
      <c r="K137" s="616"/>
      <c r="L137" s="616">
        <f t="shared" ref="L137" si="31">ROUND((G137*I137)*2,1)/2</f>
        <v>0</v>
      </c>
      <c r="M137" s="599">
        <f t="shared" ref="M137" si="32">K137+L137</f>
        <v>0</v>
      </c>
      <c r="N137" s="599"/>
      <c r="O137" s="599"/>
      <c r="P137" s="602"/>
      <c r="R137" s="212"/>
      <c r="S137" s="243"/>
      <c r="T137" s="243"/>
      <c r="U137" s="243"/>
      <c r="AJ137" s="35"/>
    </row>
    <row r="138" spans="1:36" ht="12.75" customHeight="1">
      <c r="C138" s="10"/>
      <c r="D138" s="252"/>
      <c r="E138" s="10"/>
      <c r="F138" s="249"/>
      <c r="G138" s="252"/>
      <c r="H138" s="247"/>
      <c r="I138" s="239"/>
      <c r="J138" s="277"/>
      <c r="K138" s="616"/>
      <c r="L138" s="616"/>
      <c r="M138" s="599"/>
      <c r="N138" s="599"/>
      <c r="O138" s="599"/>
      <c r="P138" s="602"/>
      <c r="R138" s="212"/>
      <c r="S138" s="243"/>
      <c r="T138" s="243"/>
      <c r="U138" s="243"/>
      <c r="AJ138" s="35"/>
    </row>
    <row r="139" spans="1:36" ht="12.75" customHeight="1">
      <c r="A139" s="1">
        <v>2319</v>
      </c>
      <c r="B139" s="15" t="s">
        <v>158</v>
      </c>
      <c r="C139" s="278">
        <f>$G$24</f>
        <v>0</v>
      </c>
      <c r="D139" s="252" t="s">
        <v>20</v>
      </c>
      <c r="E139" s="10" t="s">
        <v>159</v>
      </c>
      <c r="F139" s="249">
        <f>SUM(L128:L137)-L131-L132-L134-L135</f>
        <v>0</v>
      </c>
      <c r="G139" s="252" t="s">
        <v>160</v>
      </c>
      <c r="H139" s="247"/>
      <c r="I139" s="280"/>
      <c r="J139" s="177"/>
      <c r="K139" s="543"/>
      <c r="L139" s="543">
        <f>ROUND((F139*C139%)*2,1)/2</f>
        <v>0</v>
      </c>
      <c r="M139" s="599">
        <f t="shared" ref="M139:M140" si="33">K139+L139</f>
        <v>0</v>
      </c>
      <c r="N139" s="599"/>
      <c r="O139" s="599"/>
      <c r="P139" s="602"/>
      <c r="R139" s="212"/>
      <c r="S139" s="243"/>
      <c r="T139" s="243"/>
      <c r="U139" s="243"/>
      <c r="Z139" s="540" t="s">
        <v>161</v>
      </c>
      <c r="AA139" s="179"/>
      <c r="AB139" s="48"/>
      <c r="AC139" s="180"/>
    </row>
    <row r="140" spans="1:36" ht="12.75" customHeight="1">
      <c r="B140" s="15" t="s">
        <v>162</v>
      </c>
      <c r="C140" s="278">
        <f>$G$24</f>
        <v>0</v>
      </c>
      <c r="D140" s="252" t="s">
        <v>20</v>
      </c>
      <c r="E140" s="10" t="s">
        <v>159</v>
      </c>
      <c r="F140" s="249">
        <f>SUM(K128:K137)-K131-K132-K134-K135</f>
        <v>0</v>
      </c>
      <c r="G140" s="252" t="s">
        <v>160</v>
      </c>
      <c r="H140" s="247"/>
      <c r="I140" s="280"/>
      <c r="J140" s="177"/>
      <c r="K140" s="543">
        <f>ROUND((F140*C140%)*2,1)/2</f>
        <v>0</v>
      </c>
      <c r="L140" s="543"/>
      <c r="M140" s="599">
        <f t="shared" si="33"/>
        <v>0</v>
      </c>
      <c r="N140" s="599"/>
      <c r="O140" s="602"/>
      <c r="P140" s="602"/>
      <c r="R140" s="212"/>
      <c r="S140" s="243"/>
      <c r="T140" s="243"/>
      <c r="U140" s="243"/>
      <c r="Z140" s="540"/>
      <c r="AA140" s="179"/>
      <c r="AB140" s="48"/>
      <c r="AC140" s="180"/>
    </row>
    <row r="141" spans="1:36" ht="12.75" customHeight="1">
      <c r="B141" s="36"/>
      <c r="C141" s="159"/>
      <c r="D141" s="160"/>
      <c r="E141" s="159"/>
      <c r="F141" s="59"/>
      <c r="G141" s="201"/>
      <c r="H141" s="281"/>
      <c r="I141" s="282"/>
      <c r="J141" s="283"/>
      <c r="K141" s="619"/>
      <c r="L141" s="619"/>
      <c r="M141" s="620"/>
      <c r="N141" s="620"/>
      <c r="O141" s="602"/>
      <c r="P141" s="621"/>
      <c r="R141" s="212"/>
      <c r="S141" s="284"/>
      <c r="T141" s="284"/>
      <c r="U141" s="284"/>
      <c r="V141" s="164"/>
      <c r="W141" s="164"/>
      <c r="X141" s="162"/>
      <c r="Y141" s="165"/>
      <c r="Z141" s="500"/>
    </row>
    <row r="142" spans="1:36" ht="12.75" customHeight="1">
      <c r="B142" s="167" t="s">
        <v>163</v>
      </c>
      <c r="C142" s="168"/>
      <c r="D142" s="169"/>
      <c r="E142" s="168"/>
      <c r="F142" s="285"/>
      <c r="G142" s="286"/>
      <c r="H142" s="171"/>
      <c r="I142" s="171" t="s">
        <v>13</v>
      </c>
      <c r="J142" s="221"/>
      <c r="K142" s="597">
        <f t="shared" ref="K142:P142" si="34">SUM(K143:K156)</f>
        <v>0</v>
      </c>
      <c r="L142" s="597">
        <f t="shared" si="34"/>
        <v>0</v>
      </c>
      <c r="M142" s="606">
        <f t="shared" si="34"/>
        <v>0</v>
      </c>
      <c r="N142" s="606">
        <f t="shared" si="34"/>
        <v>0</v>
      </c>
      <c r="O142" s="606">
        <f t="shared" si="34"/>
        <v>0</v>
      </c>
      <c r="P142" s="606">
        <f t="shared" si="34"/>
        <v>0</v>
      </c>
      <c r="Q142" s="173"/>
      <c r="R142" s="212"/>
      <c r="S142" s="284"/>
      <c r="T142" s="284"/>
      <c r="U142" s="284"/>
      <c r="V142" s="164"/>
      <c r="W142" s="164"/>
      <c r="X142" s="162"/>
      <c r="Y142" s="165"/>
    </row>
    <row r="143" spans="1:36" ht="12.75" customHeight="1">
      <c r="B143" s="36"/>
      <c r="C143" s="237" t="s">
        <v>23</v>
      </c>
      <c r="D143" s="238" t="s">
        <v>124</v>
      </c>
      <c r="E143" s="237" t="s">
        <v>136</v>
      </c>
      <c r="F143" s="59"/>
      <c r="G143" s="181" t="s">
        <v>65</v>
      </c>
      <c r="H143" s="55" t="s">
        <v>143</v>
      </c>
      <c r="I143" s="393" t="s">
        <v>144</v>
      </c>
      <c r="J143" s="250"/>
      <c r="K143" s="616"/>
      <c r="L143" s="616"/>
      <c r="M143" s="617" t="s">
        <v>34</v>
      </c>
      <c r="N143" s="617" t="s">
        <v>34</v>
      </c>
      <c r="O143" s="617" t="s">
        <v>34</v>
      </c>
      <c r="P143" s="617" t="s">
        <v>34</v>
      </c>
      <c r="R143" s="226" t="s">
        <v>123</v>
      </c>
      <c r="S143" s="227" t="s">
        <v>124</v>
      </c>
      <c r="T143" s="228" t="s">
        <v>125</v>
      </c>
      <c r="U143" s="229" t="s">
        <v>48</v>
      </c>
      <c r="V143" s="230" t="s">
        <v>126</v>
      </c>
      <c r="W143" s="231" t="s">
        <v>127</v>
      </c>
      <c r="X143" s="232" t="s">
        <v>128</v>
      </c>
      <c r="Y143" s="233" t="s">
        <v>129</v>
      </c>
      <c r="Z143" s="480" t="s">
        <v>164</v>
      </c>
      <c r="AA143" s="183"/>
      <c r="AB143" s="44"/>
      <c r="AC143" s="184"/>
      <c r="AD143" s="184"/>
    </row>
    <row r="144" spans="1:36" ht="12.75" customHeight="1">
      <c r="A144" s="1">
        <v>2320</v>
      </c>
      <c r="B144" s="15" t="s">
        <v>165</v>
      </c>
      <c r="C144" s="252">
        <v>0</v>
      </c>
      <c r="D144" s="252">
        <f t="shared" ref="D144:D152" si="35">$G$21</f>
        <v>0</v>
      </c>
      <c r="E144" s="252">
        <v>0</v>
      </c>
      <c r="F144" s="249"/>
      <c r="G144" s="252">
        <f t="shared" ref="G144:G152" si="36">C144+D144+E144</f>
        <v>0</v>
      </c>
      <c r="H144" s="239">
        <v>0</v>
      </c>
      <c r="I144" s="247">
        <f>ROUND(($H144*108.33%)*2,1)/2</f>
        <v>0</v>
      </c>
      <c r="J144" s="177"/>
      <c r="K144" s="543"/>
      <c r="L144" s="543">
        <f>ROUND((G144*I144)*2,1)/2</f>
        <v>0</v>
      </c>
      <c r="M144" s="599">
        <f>K144+L144</f>
        <v>0</v>
      </c>
      <c r="N144" s="599"/>
      <c r="O144" s="599"/>
      <c r="P144" s="602"/>
      <c r="R144" s="212"/>
      <c r="S144" s="243">
        <f>$Z$123</f>
        <v>0</v>
      </c>
      <c r="T144" s="243">
        <f>$Z$124</f>
        <v>0</v>
      </c>
      <c r="U144" s="53">
        <f>$Z$125</f>
        <v>0</v>
      </c>
      <c r="V144" s="53">
        <f>$Z$126</f>
        <v>0</v>
      </c>
      <c r="W144" s="53">
        <v>0</v>
      </c>
      <c r="X144" s="59">
        <v>0</v>
      </c>
      <c r="Y144" s="178">
        <f>W144*X144</f>
        <v>0</v>
      </c>
      <c r="Z144" s="480" t="s">
        <v>166</v>
      </c>
      <c r="AA144" s="183"/>
      <c r="AB144" s="44"/>
      <c r="AC144" s="553"/>
      <c r="AD144" s="184"/>
    </row>
    <row r="145" spans="1:40" ht="12.75" customHeight="1">
      <c r="A145" s="1">
        <f>A144+1</f>
        <v>2321</v>
      </c>
      <c r="B145" s="15" t="s">
        <v>167</v>
      </c>
      <c r="C145" s="252">
        <v>0</v>
      </c>
      <c r="D145" s="252">
        <f t="shared" si="35"/>
        <v>0</v>
      </c>
      <c r="E145" s="252">
        <v>0</v>
      </c>
      <c r="F145" s="249"/>
      <c r="G145" s="252">
        <f t="shared" si="36"/>
        <v>0</v>
      </c>
      <c r="H145" s="239">
        <v>0</v>
      </c>
      <c r="I145" s="247">
        <f t="shared" ref="I145:I151" si="37">ROUND(($H145*108.33%)*2,1)/2</f>
        <v>0</v>
      </c>
      <c r="J145" s="177"/>
      <c r="K145" s="543"/>
      <c r="L145" s="543">
        <f t="shared" ref="L145:L151" si="38">ROUND((G145*I145)*2,1)/2</f>
        <v>0</v>
      </c>
      <c r="M145" s="599">
        <f t="shared" ref="M145:M152" si="39">K145+L145</f>
        <v>0</v>
      </c>
      <c r="N145" s="599"/>
      <c r="O145" s="599"/>
      <c r="P145" s="602"/>
      <c r="R145" s="212"/>
      <c r="S145" s="243"/>
      <c r="T145" s="243"/>
      <c r="Y145" s="178">
        <f t="shared" ref="Y145:Y152" si="40">W145*X145</f>
        <v>0</v>
      </c>
    </row>
    <row r="146" spans="1:40" ht="12.75" customHeight="1">
      <c r="A146" s="1">
        <f t="shared" ref="A146:A152" si="41">A145+1</f>
        <v>2322</v>
      </c>
      <c r="B146" s="15" t="s">
        <v>631</v>
      </c>
      <c r="C146" s="252">
        <v>0</v>
      </c>
      <c r="D146" s="252">
        <f t="shared" si="35"/>
        <v>0</v>
      </c>
      <c r="E146" s="252">
        <v>0</v>
      </c>
      <c r="F146" s="287"/>
      <c r="G146" s="252">
        <f t="shared" si="36"/>
        <v>0</v>
      </c>
      <c r="H146" s="239">
        <v>0</v>
      </c>
      <c r="I146" s="247">
        <f t="shared" si="37"/>
        <v>0</v>
      </c>
      <c r="J146" s="177"/>
      <c r="K146" s="543"/>
      <c r="L146" s="543">
        <f t="shared" si="38"/>
        <v>0</v>
      </c>
      <c r="M146" s="599">
        <f t="shared" si="39"/>
        <v>0</v>
      </c>
      <c r="N146" s="599"/>
      <c r="O146" s="599"/>
      <c r="P146" s="602"/>
      <c r="R146" s="212"/>
      <c r="S146" s="243"/>
      <c r="T146" s="243"/>
      <c r="V146" s="15"/>
      <c r="Y146" s="178">
        <f t="shared" si="40"/>
        <v>0</v>
      </c>
    </row>
    <row r="147" spans="1:40" ht="12.75" customHeight="1">
      <c r="A147" s="1">
        <f t="shared" si="41"/>
        <v>2323</v>
      </c>
      <c r="B147" s="15" t="s">
        <v>632</v>
      </c>
      <c r="C147" s="252">
        <v>0</v>
      </c>
      <c r="D147" s="252">
        <f t="shared" si="35"/>
        <v>0</v>
      </c>
      <c r="E147" s="252">
        <v>0</v>
      </c>
      <c r="F147" s="249"/>
      <c r="G147" s="252">
        <f t="shared" si="36"/>
        <v>0</v>
      </c>
      <c r="H147" s="239">
        <v>0</v>
      </c>
      <c r="I147" s="247">
        <f t="shared" si="37"/>
        <v>0</v>
      </c>
      <c r="J147" s="177"/>
      <c r="K147" s="543"/>
      <c r="L147" s="543">
        <f t="shared" si="38"/>
        <v>0</v>
      </c>
      <c r="M147" s="599">
        <f t="shared" si="39"/>
        <v>0</v>
      </c>
      <c r="N147" s="599"/>
      <c r="O147" s="599"/>
      <c r="P147" s="602"/>
      <c r="R147" s="212"/>
      <c r="S147" s="243"/>
      <c r="T147" s="243"/>
      <c r="V147" s="15"/>
      <c r="Y147" s="178">
        <f t="shared" si="40"/>
        <v>0</v>
      </c>
    </row>
    <row r="148" spans="1:40" ht="12.75" customHeight="1">
      <c r="A148" s="1">
        <f t="shared" si="41"/>
        <v>2324</v>
      </c>
      <c r="B148" s="15" t="s">
        <v>39</v>
      </c>
      <c r="C148" s="252">
        <v>0</v>
      </c>
      <c r="D148" s="252">
        <f t="shared" si="35"/>
        <v>0</v>
      </c>
      <c r="E148" s="252">
        <v>0</v>
      </c>
      <c r="F148" s="249"/>
      <c r="G148" s="252">
        <f t="shared" si="36"/>
        <v>0</v>
      </c>
      <c r="H148" s="239">
        <v>0</v>
      </c>
      <c r="I148" s="247">
        <f t="shared" si="37"/>
        <v>0</v>
      </c>
      <c r="J148" s="177"/>
      <c r="K148" s="543"/>
      <c r="L148" s="543">
        <f t="shared" si="38"/>
        <v>0</v>
      </c>
      <c r="M148" s="599">
        <f t="shared" si="39"/>
        <v>0</v>
      </c>
      <c r="N148" s="599"/>
      <c r="O148" s="599"/>
      <c r="P148" s="602"/>
      <c r="R148" s="212"/>
      <c r="S148" s="243"/>
      <c r="T148" s="243"/>
      <c r="V148" s="15"/>
      <c r="Y148" s="178">
        <f t="shared" si="40"/>
        <v>0</v>
      </c>
      <c r="Z148" s="482" t="s">
        <v>168</v>
      </c>
      <c r="AA148" s="179"/>
      <c r="AB148" s="48"/>
      <c r="AC148" s="554"/>
      <c r="AD148" s="352"/>
      <c r="AN148" s="114"/>
    </row>
    <row r="149" spans="1:40" ht="12.75" customHeight="1">
      <c r="A149" s="1">
        <f t="shared" si="41"/>
        <v>2325</v>
      </c>
      <c r="B149" s="15" t="s">
        <v>47</v>
      </c>
      <c r="C149" s="252">
        <v>0</v>
      </c>
      <c r="D149" s="252">
        <f t="shared" si="35"/>
        <v>0</v>
      </c>
      <c r="E149" s="252">
        <v>0</v>
      </c>
      <c r="F149" s="249"/>
      <c r="G149" s="252">
        <f t="shared" si="36"/>
        <v>0</v>
      </c>
      <c r="H149" s="239">
        <v>0</v>
      </c>
      <c r="I149" s="247">
        <f t="shared" si="37"/>
        <v>0</v>
      </c>
      <c r="J149" s="177"/>
      <c r="K149" s="543"/>
      <c r="L149" s="543">
        <f t="shared" si="38"/>
        <v>0</v>
      </c>
      <c r="M149" s="599">
        <f t="shared" si="39"/>
        <v>0</v>
      </c>
      <c r="N149" s="599"/>
      <c r="O149" s="599"/>
      <c r="P149" s="602"/>
      <c r="R149" s="212"/>
      <c r="S149" s="243"/>
      <c r="T149" s="243"/>
      <c r="V149" s="15"/>
      <c r="Y149" s="178">
        <f t="shared" si="40"/>
        <v>0</v>
      </c>
      <c r="Z149" s="482" t="s">
        <v>169</v>
      </c>
      <c r="AA149" s="179"/>
      <c r="AB149" s="48"/>
      <c r="AC149" s="554"/>
      <c r="AD149" s="352"/>
      <c r="AN149" s="114"/>
    </row>
    <row r="150" spans="1:40" ht="12.75" customHeight="1">
      <c r="A150" s="1">
        <f t="shared" si="41"/>
        <v>2326</v>
      </c>
      <c r="B150" s="15" t="s">
        <v>170</v>
      </c>
      <c r="C150" s="252"/>
      <c r="D150" s="252"/>
      <c r="E150" s="252"/>
      <c r="F150" s="273" t="s">
        <v>171</v>
      </c>
      <c r="G150" s="10">
        <v>0</v>
      </c>
      <c r="H150" s="239">
        <v>0</v>
      </c>
      <c r="I150" s="247">
        <f t="shared" si="37"/>
        <v>0</v>
      </c>
      <c r="J150" s="177"/>
      <c r="K150" s="543"/>
      <c r="L150" s="543">
        <f t="shared" si="38"/>
        <v>0</v>
      </c>
      <c r="M150" s="599">
        <f t="shared" si="39"/>
        <v>0</v>
      </c>
      <c r="N150" s="599"/>
      <c r="O150" s="599"/>
      <c r="P150" s="602"/>
      <c r="R150" s="212"/>
      <c r="S150" s="243"/>
      <c r="T150" s="243"/>
      <c r="V150" s="15"/>
      <c r="Y150" s="178">
        <f t="shared" si="40"/>
        <v>0</v>
      </c>
    </row>
    <row r="151" spans="1:40" ht="12.75" customHeight="1">
      <c r="A151" s="1">
        <f t="shared" si="41"/>
        <v>2327</v>
      </c>
      <c r="B151" s="15" t="s">
        <v>630</v>
      </c>
      <c r="C151" s="252">
        <v>0</v>
      </c>
      <c r="D151" s="252">
        <f t="shared" si="35"/>
        <v>0</v>
      </c>
      <c r="E151" s="252">
        <v>0</v>
      </c>
      <c r="F151" s="273"/>
      <c r="G151" s="252">
        <f t="shared" si="36"/>
        <v>0</v>
      </c>
      <c r="H151" s="239">
        <v>0</v>
      </c>
      <c r="I151" s="247">
        <f t="shared" si="37"/>
        <v>0</v>
      </c>
      <c r="J151" s="177"/>
      <c r="K151" s="543"/>
      <c r="L151" s="543">
        <f t="shared" si="38"/>
        <v>0</v>
      </c>
      <c r="M151" s="599">
        <f t="shared" si="39"/>
        <v>0</v>
      </c>
      <c r="N151" s="599"/>
      <c r="O151" s="599"/>
      <c r="P151" s="602"/>
      <c r="Q151" s="63" t="s">
        <v>44</v>
      </c>
      <c r="R151" s="212"/>
      <c r="S151" s="243"/>
      <c r="T151" s="243"/>
      <c r="V151" s="15"/>
      <c r="Y151" s="178">
        <f t="shared" si="40"/>
        <v>0</v>
      </c>
    </row>
    <row r="152" spans="1:40" ht="12.75" customHeight="1">
      <c r="A152" s="1">
        <f t="shared" si="41"/>
        <v>2328</v>
      </c>
      <c r="B152" s="15" t="s">
        <v>603</v>
      </c>
      <c r="C152" s="252">
        <v>0</v>
      </c>
      <c r="D152" s="252">
        <f t="shared" si="35"/>
        <v>0</v>
      </c>
      <c r="E152" s="252">
        <v>0</v>
      </c>
      <c r="F152" s="273" t="s">
        <v>171</v>
      </c>
      <c r="G152" s="252">
        <f t="shared" si="36"/>
        <v>0</v>
      </c>
      <c r="H152" s="239">
        <v>200</v>
      </c>
      <c r="I152" s="247"/>
      <c r="J152" s="283"/>
      <c r="K152" s="543"/>
      <c r="L152" s="543">
        <f>G152*H152</f>
        <v>0</v>
      </c>
      <c r="M152" s="599">
        <f t="shared" si="39"/>
        <v>0</v>
      </c>
      <c r="N152" s="599"/>
      <c r="O152" s="599"/>
      <c r="P152" s="602"/>
      <c r="R152" s="212"/>
      <c r="S152" s="243"/>
      <c r="T152" s="243"/>
      <c r="U152" s="243"/>
      <c r="Y152" s="178">
        <f t="shared" si="40"/>
        <v>0</v>
      </c>
    </row>
    <row r="153" spans="1:40" ht="12.75" customHeight="1">
      <c r="C153" s="10"/>
      <c r="D153" s="252"/>
      <c r="E153" s="10"/>
      <c r="F153" s="249"/>
      <c r="G153" s="252"/>
      <c r="H153" s="247"/>
      <c r="I153" s="280"/>
      <c r="J153" s="283"/>
      <c r="K153" s="619"/>
      <c r="L153" s="619"/>
      <c r="M153" s="599"/>
      <c r="N153" s="599"/>
      <c r="O153" s="599"/>
      <c r="P153" s="602"/>
      <c r="R153" s="212"/>
      <c r="S153" s="243"/>
      <c r="T153" s="243"/>
      <c r="U153" s="243"/>
    </row>
    <row r="154" spans="1:40" ht="12.75" customHeight="1">
      <c r="A154" s="1">
        <v>2329</v>
      </c>
      <c r="B154" s="15" t="s">
        <v>172</v>
      </c>
      <c r="C154" s="271">
        <f>$G$24</f>
        <v>0</v>
      </c>
      <c r="D154" s="252" t="s">
        <v>20</v>
      </c>
      <c r="E154" s="10" t="s">
        <v>159</v>
      </c>
      <c r="F154" s="249">
        <f>SUM(L143:L153)-L151</f>
        <v>0</v>
      </c>
      <c r="G154" s="252" t="s">
        <v>160</v>
      </c>
      <c r="H154" s="247"/>
      <c r="I154" s="280"/>
      <c r="J154" s="177"/>
      <c r="K154" s="543"/>
      <c r="L154" s="543">
        <f>ROUND((F154*C154%)*2,1)/2</f>
        <v>0</v>
      </c>
      <c r="M154" s="599">
        <f t="shared" ref="M154:M155" si="42">K154+L154</f>
        <v>0</v>
      </c>
      <c r="N154" s="599"/>
      <c r="O154" s="599"/>
      <c r="P154" s="602"/>
      <c r="R154" s="212"/>
      <c r="S154" s="243"/>
      <c r="T154" s="243"/>
      <c r="U154" s="243"/>
    </row>
    <row r="155" spans="1:40" ht="12.75" customHeight="1">
      <c r="B155" s="15" t="s">
        <v>173</v>
      </c>
      <c r="C155" s="271">
        <f>$G$24</f>
        <v>0</v>
      </c>
      <c r="D155" s="252" t="s">
        <v>20</v>
      </c>
      <c r="E155" s="10" t="s">
        <v>159</v>
      </c>
      <c r="F155" s="249">
        <f>SUM(K143:K153)-K151</f>
        <v>0</v>
      </c>
      <c r="G155" s="252" t="s">
        <v>160</v>
      </c>
      <c r="H155" s="247"/>
      <c r="I155" s="280"/>
      <c r="J155" s="177"/>
      <c r="K155" s="543">
        <f>ROUND((F155*C155%)*2,1)/2</f>
        <v>0</v>
      </c>
      <c r="L155" s="543"/>
      <c r="M155" s="599">
        <f t="shared" si="42"/>
        <v>0</v>
      </c>
      <c r="N155" s="599"/>
      <c r="O155" s="602"/>
      <c r="P155" s="602"/>
      <c r="R155" s="212"/>
      <c r="S155" s="243"/>
      <c r="T155" s="243"/>
      <c r="U155" s="243"/>
    </row>
    <row r="156" spans="1:40" ht="12.75" customHeight="1">
      <c r="C156" s="10"/>
      <c r="D156" s="252"/>
      <c r="E156" s="10"/>
      <c r="F156" s="249"/>
      <c r="G156" s="252"/>
      <c r="H156" s="247"/>
      <c r="I156" s="282"/>
      <c r="J156" s="283"/>
      <c r="K156" s="619"/>
      <c r="L156" s="619"/>
      <c r="M156" s="599"/>
      <c r="N156" s="599"/>
      <c r="O156" s="602"/>
      <c r="P156" s="602"/>
      <c r="R156" s="212"/>
      <c r="S156" s="243"/>
      <c r="T156" s="243"/>
      <c r="U156" s="243"/>
    </row>
    <row r="157" spans="1:40" ht="12.75" customHeight="1">
      <c r="A157" s="89"/>
      <c r="B157" s="167" t="s">
        <v>174</v>
      </c>
      <c r="C157" s="168"/>
      <c r="D157" s="169"/>
      <c r="E157" s="168"/>
      <c r="F157" s="285"/>
      <c r="G157" s="286"/>
      <c r="H157" s="171"/>
      <c r="I157" s="171" t="s">
        <v>13</v>
      </c>
      <c r="J157" s="221"/>
      <c r="K157" s="597">
        <f t="shared" ref="K157:P157" si="43">SUM(K158:K167)</f>
        <v>0</v>
      </c>
      <c r="L157" s="597">
        <f t="shared" si="43"/>
        <v>0</v>
      </c>
      <c r="M157" s="606">
        <f t="shared" si="43"/>
        <v>0</v>
      </c>
      <c r="N157" s="606">
        <f t="shared" si="43"/>
        <v>0</v>
      </c>
      <c r="O157" s="606">
        <f t="shared" si="43"/>
        <v>0</v>
      </c>
      <c r="P157" s="606">
        <f t="shared" si="43"/>
        <v>0</v>
      </c>
      <c r="Q157" s="173"/>
      <c r="R157" s="212"/>
      <c r="S157" s="284"/>
      <c r="T157" s="284"/>
      <c r="U157" s="284"/>
      <c r="V157" s="164"/>
      <c r="W157" s="164"/>
      <c r="X157" s="162"/>
      <c r="Y157" s="165"/>
    </row>
    <row r="158" spans="1:40" ht="12.75" customHeight="1">
      <c r="A158" s="89"/>
      <c r="B158" s="36"/>
      <c r="C158" s="159" t="s">
        <v>23</v>
      </c>
      <c r="D158" s="160" t="s">
        <v>124</v>
      </c>
      <c r="E158" s="159" t="s">
        <v>136</v>
      </c>
      <c r="F158" s="59"/>
      <c r="G158" s="181" t="s">
        <v>65</v>
      </c>
      <c r="H158" s="55" t="s">
        <v>143</v>
      </c>
      <c r="I158" s="55" t="s">
        <v>144</v>
      </c>
      <c r="J158" s="250"/>
      <c r="K158" s="616"/>
      <c r="L158" s="616"/>
      <c r="M158" s="617" t="s">
        <v>34</v>
      </c>
      <c r="N158" s="617"/>
      <c r="O158" s="617"/>
      <c r="P158" s="618"/>
      <c r="R158" s="226" t="s">
        <v>123</v>
      </c>
      <c r="S158" s="227" t="s">
        <v>124</v>
      </c>
      <c r="T158" s="228" t="s">
        <v>125</v>
      </c>
      <c r="U158" s="229" t="s">
        <v>48</v>
      </c>
      <c r="V158" s="230" t="s">
        <v>126</v>
      </c>
      <c r="W158" s="231" t="s">
        <v>127</v>
      </c>
      <c r="X158" s="232" t="s">
        <v>128</v>
      </c>
      <c r="Y158" s="233" t="s">
        <v>129</v>
      </c>
    </row>
    <row r="159" spans="1:40" ht="12.75" customHeight="1">
      <c r="A159" s="1">
        <v>2330</v>
      </c>
      <c r="B159" s="15" t="s">
        <v>175</v>
      </c>
      <c r="C159" s="252">
        <v>0</v>
      </c>
      <c r="D159" s="252">
        <f>$G$21</f>
        <v>0</v>
      </c>
      <c r="E159" s="252">
        <v>0</v>
      </c>
      <c r="F159" s="249"/>
      <c r="G159" s="252">
        <f>C159+D159+E159</f>
        <v>0</v>
      </c>
      <c r="H159" s="239">
        <v>0</v>
      </c>
      <c r="I159" s="247">
        <f>ROUND(($H159*108.33%)*2,1)/2</f>
        <v>0</v>
      </c>
      <c r="J159" s="177"/>
      <c r="K159" s="543"/>
      <c r="L159" s="543">
        <f>ROUND((G159*I159)*2,1)/2</f>
        <v>0</v>
      </c>
      <c r="M159" s="599">
        <f t="shared" ref="M159:M163" si="44">K159+L159</f>
        <v>0</v>
      </c>
      <c r="N159" s="599"/>
      <c r="O159" s="599"/>
      <c r="P159" s="602"/>
      <c r="R159" s="212"/>
      <c r="S159" s="243">
        <f>$Z$123</f>
        <v>0</v>
      </c>
      <c r="T159" s="243">
        <f>$Z$124</f>
        <v>0</v>
      </c>
      <c r="U159" s="53">
        <f>$Z$125</f>
        <v>0</v>
      </c>
      <c r="V159" s="53">
        <f>$Z$126</f>
        <v>0</v>
      </c>
      <c r="W159" s="53">
        <v>0</v>
      </c>
      <c r="X159" s="59">
        <v>0</v>
      </c>
      <c r="Y159" s="178">
        <f>W159*X159</f>
        <v>0</v>
      </c>
      <c r="AC159" s="77"/>
    </row>
    <row r="160" spans="1:40" ht="12.75" customHeight="1">
      <c r="A160" s="1">
        <f>A159+1</f>
        <v>2331</v>
      </c>
      <c r="B160" s="15" t="s">
        <v>176</v>
      </c>
      <c r="C160" s="252">
        <v>0</v>
      </c>
      <c r="D160" s="252">
        <f>$G$21</f>
        <v>0</v>
      </c>
      <c r="E160" s="252">
        <v>0</v>
      </c>
      <c r="F160" s="249"/>
      <c r="G160" s="252">
        <f>C160+D160+E160</f>
        <v>0</v>
      </c>
      <c r="H160" s="239">
        <v>0</v>
      </c>
      <c r="I160" s="247">
        <f>ROUND(($H160*108.33%)*2,1)/2</f>
        <v>0</v>
      </c>
      <c r="J160" s="177"/>
      <c r="K160" s="543"/>
      <c r="L160" s="543">
        <f>ROUND((G160*I160)*2,1)/2</f>
        <v>0</v>
      </c>
      <c r="M160" s="599">
        <f t="shared" si="44"/>
        <v>0</v>
      </c>
      <c r="N160" s="599"/>
      <c r="O160" s="599"/>
      <c r="P160" s="602"/>
      <c r="R160" s="212"/>
      <c r="S160" s="243"/>
      <c r="T160" s="243"/>
      <c r="Y160" s="178">
        <f>W160*X160</f>
        <v>0</v>
      </c>
    </row>
    <row r="161" spans="1:36" ht="12.75" customHeight="1">
      <c r="A161" s="1">
        <f>A160+1</f>
        <v>2332</v>
      </c>
      <c r="B161" s="15" t="s">
        <v>667</v>
      </c>
      <c r="C161" s="252">
        <v>0</v>
      </c>
      <c r="D161" s="252">
        <f>$G$21</f>
        <v>0</v>
      </c>
      <c r="E161" s="252">
        <v>0</v>
      </c>
      <c r="F161" s="249"/>
      <c r="G161" s="252">
        <f>C161+D161+E161</f>
        <v>0</v>
      </c>
      <c r="H161" s="239">
        <v>0</v>
      </c>
      <c r="I161" s="247">
        <f>ROUND(($H161*108.33%)*2,1)/2</f>
        <v>0</v>
      </c>
      <c r="J161" s="177"/>
      <c r="K161" s="543"/>
      <c r="L161" s="543">
        <f>ROUND((G161*I161)*2,1)/2</f>
        <v>0</v>
      </c>
      <c r="M161" s="599">
        <f t="shared" si="44"/>
        <v>0</v>
      </c>
      <c r="N161" s="599"/>
      <c r="O161" s="599"/>
      <c r="P161" s="602"/>
      <c r="R161" s="212"/>
      <c r="S161" s="243"/>
      <c r="T161" s="243"/>
      <c r="V161" s="15"/>
      <c r="Y161" s="178">
        <f>W161*X161</f>
        <v>0</v>
      </c>
    </row>
    <row r="162" spans="1:36" ht="12.75" customHeight="1">
      <c r="A162" s="1">
        <f>A161+1</f>
        <v>2333</v>
      </c>
      <c r="B162" s="288" t="s">
        <v>630</v>
      </c>
      <c r="C162" s="252">
        <v>0</v>
      </c>
      <c r="D162" s="252">
        <f>$G$21</f>
        <v>0</v>
      </c>
      <c r="E162" s="252">
        <v>0</v>
      </c>
      <c r="F162" s="249"/>
      <c r="G162" s="252">
        <f>C162+D162+E162</f>
        <v>0</v>
      </c>
      <c r="H162" s="239">
        <v>0</v>
      </c>
      <c r="I162" s="247">
        <f>ROUND(($H162*108.33%)*2,1)/2</f>
        <v>0</v>
      </c>
      <c r="J162" s="177"/>
      <c r="K162" s="543"/>
      <c r="L162" s="543">
        <f>ROUND((G162*I162)*2,1)/2</f>
        <v>0</v>
      </c>
      <c r="M162" s="599">
        <f t="shared" si="44"/>
        <v>0</v>
      </c>
      <c r="N162" s="599"/>
      <c r="O162" s="599"/>
      <c r="P162" s="602"/>
      <c r="Q162" s="63" t="s">
        <v>44</v>
      </c>
      <c r="R162" s="212"/>
      <c r="S162" s="243"/>
      <c r="T162" s="243"/>
      <c r="V162" s="15"/>
      <c r="Y162" s="178">
        <f>W162*X162</f>
        <v>0</v>
      </c>
    </row>
    <row r="163" spans="1:36" ht="12.75" customHeight="1">
      <c r="A163" s="1">
        <f>A162+1</f>
        <v>2334</v>
      </c>
      <c r="C163" s="252">
        <v>0</v>
      </c>
      <c r="D163" s="252">
        <f>$G$21</f>
        <v>0</v>
      </c>
      <c r="E163" s="252">
        <v>0</v>
      </c>
      <c r="F163" s="249"/>
      <c r="G163" s="252">
        <f>C163+D163+E163</f>
        <v>0</v>
      </c>
      <c r="H163" s="239">
        <v>0</v>
      </c>
      <c r="I163" s="247">
        <f>ROUND(($H163*108.33%)*2,1)/2</f>
        <v>0</v>
      </c>
      <c r="J163" s="177"/>
      <c r="K163" s="543"/>
      <c r="L163" s="543">
        <f>ROUND((G163*I163)*2,1)/2</f>
        <v>0</v>
      </c>
      <c r="M163" s="599">
        <f t="shared" si="44"/>
        <v>0</v>
      </c>
      <c r="N163" s="599"/>
      <c r="O163" s="599"/>
      <c r="P163" s="602"/>
      <c r="R163" s="212"/>
      <c r="S163" s="243"/>
      <c r="T163" s="243"/>
      <c r="V163" s="15"/>
      <c r="Y163" s="178">
        <f>W163*X163</f>
        <v>0</v>
      </c>
    </row>
    <row r="164" spans="1:36" ht="12.75" customHeight="1">
      <c r="C164" s="10"/>
      <c r="D164" s="252"/>
      <c r="E164" s="10"/>
      <c r="F164" s="249"/>
      <c r="G164" s="252"/>
      <c r="H164" s="247"/>
      <c r="I164" s="280"/>
      <c r="J164" s="177"/>
      <c r="K164" s="543"/>
      <c r="L164" s="543"/>
      <c r="M164" s="599"/>
      <c r="N164" s="599"/>
      <c r="O164" s="599"/>
      <c r="P164" s="602"/>
      <c r="R164" s="212"/>
      <c r="S164" s="243"/>
      <c r="T164" s="243"/>
      <c r="V164" s="15"/>
      <c r="AI164" s="166"/>
      <c r="AJ164" s="166"/>
    </row>
    <row r="165" spans="1:36" ht="12.75" customHeight="1">
      <c r="A165" s="1">
        <v>2339</v>
      </c>
      <c r="B165" s="15" t="s">
        <v>177</v>
      </c>
      <c r="C165" s="271">
        <f>$G$24</f>
        <v>0</v>
      </c>
      <c r="D165" s="252" t="s">
        <v>20</v>
      </c>
      <c r="E165" s="10" t="s">
        <v>159</v>
      </c>
      <c r="F165" s="249">
        <f>SUM(L158:L164)-L162</f>
        <v>0</v>
      </c>
      <c r="G165" s="252" t="s">
        <v>160</v>
      </c>
      <c r="H165" s="247"/>
      <c r="I165" s="280"/>
      <c r="J165" s="177"/>
      <c r="K165" s="543"/>
      <c r="L165" s="543">
        <f>ROUND((F165*C165%)*2,1)/2</f>
        <v>0</v>
      </c>
      <c r="M165" s="599">
        <f t="shared" ref="M165:M166" si="45">K165+L165</f>
        <v>0</v>
      </c>
      <c r="N165" s="599"/>
      <c r="O165" s="599"/>
      <c r="P165" s="602"/>
      <c r="R165" s="212"/>
      <c r="S165" s="243"/>
      <c r="T165" s="243"/>
      <c r="U165" s="243"/>
    </row>
    <row r="166" spans="1:36" ht="12.75" customHeight="1">
      <c r="B166" s="15" t="s">
        <v>178</v>
      </c>
      <c r="C166" s="271">
        <f>$G$24</f>
        <v>0</v>
      </c>
      <c r="D166" s="252" t="s">
        <v>20</v>
      </c>
      <c r="E166" s="10" t="s">
        <v>159</v>
      </c>
      <c r="F166" s="249">
        <f>SUM(K158:K164)-K162</f>
        <v>0</v>
      </c>
      <c r="G166" s="252" t="s">
        <v>160</v>
      </c>
      <c r="H166" s="247"/>
      <c r="I166" s="280"/>
      <c r="J166" s="177"/>
      <c r="K166" s="543">
        <f>ROUND((F166*C166%)*2,1)/2</f>
        <v>0</v>
      </c>
      <c r="L166" s="543"/>
      <c r="M166" s="599">
        <f t="shared" si="45"/>
        <v>0</v>
      </c>
      <c r="N166" s="599"/>
      <c r="O166" s="602"/>
      <c r="P166" s="602"/>
      <c r="R166" s="212"/>
      <c r="S166" s="243"/>
      <c r="T166" s="243"/>
      <c r="U166" s="243"/>
    </row>
    <row r="167" spans="1:36" ht="12.75" customHeight="1">
      <c r="C167" s="10"/>
      <c r="D167" s="252"/>
      <c r="E167" s="10"/>
      <c r="F167" s="249"/>
      <c r="G167" s="252"/>
      <c r="H167" s="247"/>
      <c r="I167" s="282"/>
      <c r="J167" s="283"/>
      <c r="K167" s="619"/>
      <c r="L167" s="619"/>
      <c r="M167" s="599"/>
      <c r="N167" s="599"/>
      <c r="O167" s="602"/>
      <c r="P167" s="602"/>
      <c r="R167" s="212"/>
      <c r="S167" s="243"/>
      <c r="T167" s="243"/>
      <c r="U167" s="243"/>
    </row>
    <row r="168" spans="1:36" ht="12.75" customHeight="1">
      <c r="B168" s="167" t="s">
        <v>179</v>
      </c>
      <c r="C168" s="189"/>
      <c r="D168" s="190"/>
      <c r="E168" s="189"/>
      <c r="F168" s="289"/>
      <c r="G168" s="190"/>
      <c r="H168" s="171"/>
      <c r="I168" s="171" t="s">
        <v>13</v>
      </c>
      <c r="J168" s="221"/>
      <c r="K168" s="597">
        <f t="shared" ref="K168:P168" si="46">SUM(K169:K180)</f>
        <v>0</v>
      </c>
      <c r="L168" s="597">
        <f t="shared" si="46"/>
        <v>0</v>
      </c>
      <c r="M168" s="606">
        <f t="shared" si="46"/>
        <v>0</v>
      </c>
      <c r="N168" s="606">
        <f t="shared" si="46"/>
        <v>0</v>
      </c>
      <c r="O168" s="606">
        <f t="shared" si="46"/>
        <v>0</v>
      </c>
      <c r="P168" s="606">
        <f t="shared" si="46"/>
        <v>0</v>
      </c>
      <c r="Q168" s="173"/>
      <c r="R168" s="212"/>
      <c r="S168" s="243"/>
      <c r="T168" s="243"/>
      <c r="U168" s="243"/>
    </row>
    <row r="169" spans="1:36" ht="12.75" customHeight="1">
      <c r="A169" s="89"/>
      <c r="B169" s="280"/>
      <c r="C169" s="159" t="s">
        <v>23</v>
      </c>
      <c r="D169" s="160" t="s">
        <v>124</v>
      </c>
      <c r="E169" s="159" t="s">
        <v>136</v>
      </c>
      <c r="F169" s="249"/>
      <c r="G169" s="181"/>
      <c r="H169" s="55" t="s">
        <v>143</v>
      </c>
      <c r="I169" s="55" t="s">
        <v>144</v>
      </c>
      <c r="J169" s="250"/>
      <c r="K169" s="616"/>
      <c r="L169" s="616"/>
      <c r="M169" s="617" t="s">
        <v>34</v>
      </c>
      <c r="N169" s="617"/>
      <c r="O169" s="617"/>
      <c r="P169" s="618"/>
      <c r="R169" s="226" t="s">
        <v>123</v>
      </c>
      <c r="S169" s="227" t="s">
        <v>124</v>
      </c>
      <c r="T169" s="228" t="s">
        <v>125</v>
      </c>
      <c r="U169" s="229" t="s">
        <v>48</v>
      </c>
      <c r="V169" s="230" t="s">
        <v>126</v>
      </c>
      <c r="W169" s="231" t="s">
        <v>127</v>
      </c>
      <c r="X169" s="232" t="s">
        <v>128</v>
      </c>
      <c r="Y169" s="233" t="s">
        <v>129</v>
      </c>
    </row>
    <row r="170" spans="1:36" ht="12.75" customHeight="1">
      <c r="A170" s="1">
        <v>2340</v>
      </c>
      <c r="B170" s="15" t="s">
        <v>634</v>
      </c>
      <c r="C170" s="252">
        <v>0</v>
      </c>
      <c r="D170" s="252">
        <f>$G$21</f>
        <v>0</v>
      </c>
      <c r="E170" s="252">
        <v>0</v>
      </c>
      <c r="F170" s="290"/>
      <c r="G170" s="252">
        <f>C170+D170+E170</f>
        <v>0</v>
      </c>
      <c r="H170" s="291">
        <v>0</v>
      </c>
      <c r="I170" s="247">
        <f>ROUND(($H170*108.33%)*2,1)/2</f>
        <v>0</v>
      </c>
      <c r="J170" s="177"/>
      <c r="K170" s="543"/>
      <c r="L170" s="543">
        <f>ROUND((G170*I170)*2,1)/2</f>
        <v>0</v>
      </c>
      <c r="M170" s="599">
        <f>K170+L170</f>
        <v>0</v>
      </c>
      <c r="N170" s="599"/>
      <c r="O170" s="599"/>
      <c r="P170" s="602"/>
      <c r="Q170" s="63" t="s">
        <v>44</v>
      </c>
      <c r="R170" s="212"/>
      <c r="S170" s="243">
        <f>$Z$123</f>
        <v>0</v>
      </c>
      <c r="T170" s="243">
        <f>$Z$124</f>
        <v>0</v>
      </c>
      <c r="U170" s="53">
        <f>$Z$125</f>
        <v>0</v>
      </c>
      <c r="V170" s="53">
        <f>$Z$126</f>
        <v>0</v>
      </c>
      <c r="W170" s="53">
        <v>0</v>
      </c>
      <c r="X170" s="59">
        <v>0</v>
      </c>
      <c r="Y170" s="178">
        <f>W170*X170</f>
        <v>0</v>
      </c>
    </row>
    <row r="171" spans="1:36" ht="12.75" customHeight="1">
      <c r="A171" s="1">
        <f>A170+1</f>
        <v>2341</v>
      </c>
      <c r="B171" s="15" t="s">
        <v>633</v>
      </c>
      <c r="C171" s="252">
        <v>0</v>
      </c>
      <c r="D171" s="252">
        <f t="shared" ref="D171:D176" si="47">$G$21</f>
        <v>0</v>
      </c>
      <c r="E171" s="252">
        <v>0</v>
      </c>
      <c r="G171" s="252">
        <f t="shared" ref="G171:G177" si="48">C171+D171+E171</f>
        <v>0</v>
      </c>
      <c r="H171" s="291">
        <v>0</v>
      </c>
      <c r="I171" s="247">
        <f t="shared" ref="I171:I177" si="49">ROUND(($H171*108.33%)*2,1)/2</f>
        <v>0</v>
      </c>
      <c r="J171" s="177"/>
      <c r="K171" s="543"/>
      <c r="L171" s="543">
        <f t="shared" ref="L171:L177" si="50">ROUND((G171*I171)*2,1)/2</f>
        <v>0</v>
      </c>
      <c r="M171" s="599">
        <f t="shared" ref="M171:M177" si="51">K171+L171</f>
        <v>0</v>
      </c>
      <c r="N171" s="599"/>
      <c r="O171" s="599"/>
      <c r="P171" s="602"/>
      <c r="Q171" s="15"/>
      <c r="R171" s="248"/>
      <c r="S171" s="243"/>
      <c r="T171" s="243"/>
      <c r="U171" s="243"/>
      <c r="Y171" s="178">
        <f t="shared" ref="Y171:Y177" si="52">W171*X171</f>
        <v>0</v>
      </c>
    </row>
    <row r="172" spans="1:36" ht="12.75" customHeight="1">
      <c r="A172" s="1">
        <f t="shared" ref="A172:A177" si="53">A171+1</f>
        <v>2342</v>
      </c>
      <c r="B172" s="15" t="s">
        <v>567</v>
      </c>
      <c r="C172" s="252">
        <v>0</v>
      </c>
      <c r="D172" s="252">
        <f t="shared" si="47"/>
        <v>0</v>
      </c>
      <c r="E172" s="252">
        <v>0</v>
      </c>
      <c r="F172" s="249"/>
      <c r="G172" s="252">
        <f t="shared" si="48"/>
        <v>0</v>
      </c>
      <c r="H172" s="291">
        <v>0</v>
      </c>
      <c r="I172" s="247">
        <f t="shared" si="49"/>
        <v>0</v>
      </c>
      <c r="J172" s="177"/>
      <c r="K172" s="543"/>
      <c r="L172" s="543">
        <f t="shared" si="50"/>
        <v>0</v>
      </c>
      <c r="M172" s="599">
        <f t="shared" si="51"/>
        <v>0</v>
      </c>
      <c r="N172" s="599"/>
      <c r="O172" s="599"/>
      <c r="P172" s="602"/>
      <c r="Q172" s="15"/>
      <c r="R172" s="248"/>
      <c r="S172" s="243"/>
      <c r="T172" s="243"/>
      <c r="V172" s="15"/>
      <c r="Y172" s="178">
        <f t="shared" si="52"/>
        <v>0</v>
      </c>
    </row>
    <row r="173" spans="1:36" ht="12.75" customHeight="1">
      <c r="A173" s="1">
        <f t="shared" si="53"/>
        <v>2343</v>
      </c>
      <c r="B173" s="15" t="s">
        <v>568</v>
      </c>
      <c r="C173" s="252">
        <v>0</v>
      </c>
      <c r="D173" s="252">
        <f t="shared" si="47"/>
        <v>0</v>
      </c>
      <c r="E173" s="252">
        <v>0</v>
      </c>
      <c r="F173" s="249"/>
      <c r="G173" s="252">
        <f t="shared" si="48"/>
        <v>0</v>
      </c>
      <c r="H173" s="291">
        <v>0</v>
      </c>
      <c r="I173" s="247">
        <f t="shared" si="49"/>
        <v>0</v>
      </c>
      <c r="J173" s="177"/>
      <c r="K173" s="543"/>
      <c r="L173" s="543">
        <f t="shared" si="50"/>
        <v>0</v>
      </c>
      <c r="M173" s="599">
        <f t="shared" si="51"/>
        <v>0</v>
      </c>
      <c r="N173" s="599"/>
      <c r="O173" s="599"/>
      <c r="P173" s="602"/>
      <c r="Q173" s="15"/>
      <c r="R173" s="248"/>
      <c r="S173" s="243"/>
      <c r="T173" s="243"/>
      <c r="U173" s="243"/>
      <c r="Y173" s="178">
        <f t="shared" si="52"/>
        <v>0</v>
      </c>
    </row>
    <row r="174" spans="1:36" ht="12.75" customHeight="1">
      <c r="A174" s="1">
        <f t="shared" si="53"/>
        <v>2344</v>
      </c>
      <c r="B174" s="15" t="s">
        <v>180</v>
      </c>
      <c r="C174" s="252">
        <v>0</v>
      </c>
      <c r="D174" s="252">
        <f t="shared" si="47"/>
        <v>0</v>
      </c>
      <c r="E174" s="252">
        <v>0</v>
      </c>
      <c r="F174" s="273"/>
      <c r="G174" s="252">
        <f t="shared" si="48"/>
        <v>0</v>
      </c>
      <c r="H174" s="291">
        <v>0</v>
      </c>
      <c r="I174" s="247">
        <f t="shared" si="49"/>
        <v>0</v>
      </c>
      <c r="J174" s="177"/>
      <c r="K174" s="543"/>
      <c r="L174" s="543">
        <f t="shared" si="50"/>
        <v>0</v>
      </c>
      <c r="M174" s="599">
        <f t="shared" si="51"/>
        <v>0</v>
      </c>
      <c r="N174" s="599"/>
      <c r="O174" s="599"/>
      <c r="P174" s="602"/>
      <c r="Q174" s="15"/>
      <c r="R174" s="248"/>
      <c r="S174" s="292"/>
      <c r="T174" s="292"/>
      <c r="U174" s="292"/>
      <c r="Y174" s="178">
        <f t="shared" si="52"/>
        <v>0</v>
      </c>
    </row>
    <row r="175" spans="1:36" ht="12.75" customHeight="1">
      <c r="A175" s="1">
        <f t="shared" si="53"/>
        <v>2345</v>
      </c>
      <c r="B175" s="15" t="s">
        <v>181</v>
      </c>
      <c r="C175" s="252"/>
      <c r="D175" s="252"/>
      <c r="E175" s="252"/>
      <c r="F175" s="273" t="s">
        <v>171</v>
      </c>
      <c r="G175" s="10">
        <v>0</v>
      </c>
      <c r="H175" s="291">
        <v>0</v>
      </c>
      <c r="I175" s="247">
        <f t="shared" si="49"/>
        <v>0</v>
      </c>
      <c r="J175" s="177"/>
      <c r="K175" s="543"/>
      <c r="L175" s="543">
        <f t="shared" si="50"/>
        <v>0</v>
      </c>
      <c r="M175" s="599">
        <f t="shared" si="51"/>
        <v>0</v>
      </c>
      <c r="N175" s="599"/>
      <c r="O175" s="599"/>
      <c r="P175" s="602"/>
      <c r="Q175" s="217" t="s">
        <v>44</v>
      </c>
      <c r="R175" s="212"/>
      <c r="S175" s="243"/>
      <c r="T175" s="243"/>
      <c r="U175" s="243"/>
      <c r="Y175" s="178">
        <f t="shared" si="52"/>
        <v>0</v>
      </c>
    </row>
    <row r="176" spans="1:36" ht="12.75" customHeight="1">
      <c r="A176" s="1">
        <f t="shared" si="53"/>
        <v>2346</v>
      </c>
      <c r="B176" s="15" t="s">
        <v>630</v>
      </c>
      <c r="C176" s="252">
        <v>0</v>
      </c>
      <c r="D176" s="252">
        <f t="shared" si="47"/>
        <v>0</v>
      </c>
      <c r="E176" s="252">
        <v>0</v>
      </c>
      <c r="F176" s="273"/>
      <c r="G176" s="252">
        <f t="shared" si="48"/>
        <v>0</v>
      </c>
      <c r="H176" s="291">
        <v>0</v>
      </c>
      <c r="I176" s="247">
        <f t="shared" si="49"/>
        <v>0</v>
      </c>
      <c r="J176" s="177"/>
      <c r="K176" s="543"/>
      <c r="L176" s="543">
        <f t="shared" si="50"/>
        <v>0</v>
      </c>
      <c r="M176" s="599">
        <f t="shared" si="51"/>
        <v>0</v>
      </c>
      <c r="N176" s="599"/>
      <c r="O176" s="599"/>
      <c r="P176" s="602"/>
      <c r="Q176" s="217" t="s">
        <v>44</v>
      </c>
      <c r="R176" s="212"/>
      <c r="S176" s="243"/>
      <c r="T176" s="243"/>
      <c r="U176" s="243"/>
      <c r="Y176" s="178">
        <f t="shared" si="52"/>
        <v>0</v>
      </c>
    </row>
    <row r="177" spans="1:40" ht="12.75" customHeight="1">
      <c r="A177" s="1">
        <f t="shared" si="53"/>
        <v>2347</v>
      </c>
      <c r="C177" s="252">
        <v>0</v>
      </c>
      <c r="D177" s="252">
        <f>$G$21</f>
        <v>0</v>
      </c>
      <c r="E177" s="252">
        <v>0</v>
      </c>
      <c r="F177" s="249"/>
      <c r="G177" s="252">
        <f t="shared" si="48"/>
        <v>0</v>
      </c>
      <c r="H177" s="291">
        <v>0</v>
      </c>
      <c r="I177" s="247">
        <f t="shared" si="49"/>
        <v>0</v>
      </c>
      <c r="J177" s="177"/>
      <c r="K177" s="543"/>
      <c r="L177" s="543">
        <f t="shared" si="50"/>
        <v>0</v>
      </c>
      <c r="M177" s="599">
        <f t="shared" si="51"/>
        <v>0</v>
      </c>
      <c r="N177" s="599"/>
      <c r="O177" s="599"/>
      <c r="P177" s="602"/>
      <c r="Q177" s="15"/>
      <c r="R177" s="248"/>
      <c r="S177" s="243"/>
      <c r="T177" s="243"/>
      <c r="U177" s="243"/>
      <c r="Y177" s="178">
        <f t="shared" si="52"/>
        <v>0</v>
      </c>
    </row>
    <row r="178" spans="1:40" ht="12.75" customHeight="1">
      <c r="C178" s="293"/>
      <c r="D178" s="293"/>
      <c r="E178" s="293"/>
      <c r="F178" s="293"/>
      <c r="G178" s="1"/>
      <c r="H178" s="293"/>
      <c r="I178" s="293"/>
      <c r="J178" s="294"/>
      <c r="K178" s="543"/>
      <c r="L178" s="543"/>
      <c r="M178" s="599"/>
      <c r="N178" s="599"/>
      <c r="O178" s="599"/>
      <c r="P178" s="602"/>
      <c r="Q178" s="15"/>
      <c r="R178" s="248"/>
      <c r="S178" s="56"/>
      <c r="T178" s="56"/>
      <c r="U178" s="56"/>
      <c r="V178" s="15"/>
      <c r="W178" s="15"/>
      <c r="X178" s="15"/>
      <c r="Y178" s="54"/>
    </row>
    <row r="179" spans="1:40" ht="12.75" customHeight="1">
      <c r="A179" s="1">
        <v>2349</v>
      </c>
      <c r="B179" s="15" t="s">
        <v>182</v>
      </c>
      <c r="C179" s="271">
        <f>$G$24</f>
        <v>0</v>
      </c>
      <c r="D179" s="252" t="s">
        <v>20</v>
      </c>
      <c r="E179" s="10" t="s">
        <v>159</v>
      </c>
      <c r="F179" s="249">
        <f>SUM(L169:L178)-L170-L175-L176</f>
        <v>0</v>
      </c>
      <c r="G179" s="252" t="s">
        <v>160</v>
      </c>
      <c r="H179" s="247"/>
      <c r="I179" s="295"/>
      <c r="J179" s="177"/>
      <c r="K179" s="543"/>
      <c r="L179" s="543">
        <f>ROUND((F179*C179%)*2,1)/2</f>
        <v>0</v>
      </c>
      <c r="M179" s="599">
        <f t="shared" ref="M179:M180" si="54">K179+L179</f>
        <v>0</v>
      </c>
      <c r="N179" s="599"/>
      <c r="O179" s="599"/>
      <c r="P179" s="602"/>
      <c r="Q179" s="15"/>
      <c r="R179" s="248"/>
      <c r="S179" s="243"/>
      <c r="T179" s="243"/>
      <c r="U179" s="243"/>
    </row>
    <row r="180" spans="1:40" ht="12.75" customHeight="1">
      <c r="B180" s="15" t="s">
        <v>183</v>
      </c>
      <c r="C180" s="271">
        <f>$G$24</f>
        <v>0</v>
      </c>
      <c r="D180" s="252" t="s">
        <v>20</v>
      </c>
      <c r="E180" s="10" t="s">
        <v>159</v>
      </c>
      <c r="F180" s="249">
        <f>SUM(K169:K178)-K170-K175-K176</f>
        <v>0</v>
      </c>
      <c r="G180" s="252" t="s">
        <v>160</v>
      </c>
      <c r="H180" s="247"/>
      <c r="I180" s="295"/>
      <c r="J180" s="177"/>
      <c r="K180" s="543">
        <f>ROUND((F180*C180%)*2,1)/2</f>
        <v>0</v>
      </c>
      <c r="L180" s="543"/>
      <c r="M180" s="599">
        <f t="shared" si="54"/>
        <v>0</v>
      </c>
      <c r="N180" s="599"/>
      <c r="O180" s="602"/>
      <c r="P180" s="602"/>
      <c r="Q180" s="15"/>
      <c r="R180" s="248"/>
      <c r="S180" s="243"/>
      <c r="T180" s="243"/>
      <c r="U180" s="243"/>
    </row>
    <row r="181" spans="1:40" ht="12.75" customHeight="1">
      <c r="C181" s="175"/>
      <c r="D181" s="181"/>
      <c r="E181" s="175"/>
      <c r="F181" s="59"/>
      <c r="G181" s="181"/>
      <c r="H181" s="16"/>
      <c r="I181" s="296"/>
      <c r="J181" s="250"/>
      <c r="K181" s="619"/>
      <c r="L181" s="619"/>
      <c r="M181" s="622"/>
      <c r="N181" s="622"/>
      <c r="O181" s="623"/>
      <c r="P181" s="623"/>
      <c r="R181" s="212"/>
      <c r="S181" s="243"/>
      <c r="T181" s="243"/>
      <c r="U181" s="243"/>
    </row>
    <row r="182" spans="1:40" ht="12.75" customHeight="1">
      <c r="B182" s="167" t="s">
        <v>569</v>
      </c>
      <c r="C182" s="168"/>
      <c r="D182" s="169"/>
      <c r="E182" s="168"/>
      <c r="F182" s="285"/>
      <c r="G182" s="286"/>
      <c r="H182" s="171"/>
      <c r="I182" s="171" t="s">
        <v>13</v>
      </c>
      <c r="J182" s="221"/>
      <c r="K182" s="597">
        <f t="shared" ref="K182:P182" si="55">SUM(K183:K198)</f>
        <v>0</v>
      </c>
      <c r="L182" s="597">
        <f t="shared" si="55"/>
        <v>0</v>
      </c>
      <c r="M182" s="597">
        <f t="shared" si="55"/>
        <v>0</v>
      </c>
      <c r="N182" s="597">
        <f t="shared" si="55"/>
        <v>0</v>
      </c>
      <c r="O182" s="597">
        <f t="shared" si="55"/>
        <v>0</v>
      </c>
      <c r="P182" s="651">
        <f t="shared" si="55"/>
        <v>0</v>
      </c>
      <c r="R182" s="212"/>
      <c r="S182" s="284"/>
      <c r="T182" s="284"/>
      <c r="U182" s="284"/>
      <c r="V182" s="164"/>
      <c r="W182" s="164"/>
      <c r="X182" s="162"/>
      <c r="Y182" s="165"/>
    </row>
    <row r="183" spans="1:40" ht="12.75" customHeight="1">
      <c r="B183" s="36"/>
      <c r="C183" s="159" t="s">
        <v>23</v>
      </c>
      <c r="D183" s="160" t="s">
        <v>124</v>
      </c>
      <c r="E183" s="159" t="s">
        <v>136</v>
      </c>
      <c r="F183" s="59"/>
      <c r="G183" s="181" t="s">
        <v>65</v>
      </c>
      <c r="H183" s="55" t="s">
        <v>143</v>
      </c>
      <c r="I183" s="55" t="s">
        <v>144</v>
      </c>
      <c r="J183" s="250"/>
      <c r="K183" s="616"/>
      <c r="L183" s="616"/>
      <c r="M183" s="617" t="s">
        <v>34</v>
      </c>
      <c r="N183" s="617"/>
      <c r="O183" s="617"/>
      <c r="P183" s="618"/>
      <c r="R183" s="226" t="s">
        <v>123</v>
      </c>
      <c r="S183" s="227" t="s">
        <v>124</v>
      </c>
      <c r="T183" s="228" t="s">
        <v>125</v>
      </c>
      <c r="U183" s="229" t="s">
        <v>48</v>
      </c>
      <c r="V183" s="230" t="s">
        <v>126</v>
      </c>
      <c r="W183" s="231" t="s">
        <v>127</v>
      </c>
      <c r="X183" s="232" t="s">
        <v>128</v>
      </c>
      <c r="Y183" s="233" t="s">
        <v>129</v>
      </c>
    </row>
    <row r="184" spans="1:40" s="36" customFormat="1" ht="12.75" customHeight="1">
      <c r="A184" s="1">
        <v>2350</v>
      </c>
      <c r="B184" s="187" t="s">
        <v>659</v>
      </c>
      <c r="C184" s="252">
        <v>0</v>
      </c>
      <c r="D184" s="252">
        <f>$G$21</f>
        <v>0</v>
      </c>
      <c r="E184" s="252">
        <v>0</v>
      </c>
      <c r="F184" s="249"/>
      <c r="G184" s="252">
        <f t="shared" ref="G184:G193" si="56">C184+D184+E184</f>
        <v>0</v>
      </c>
      <c r="H184" s="291">
        <v>0</v>
      </c>
      <c r="I184" s="247">
        <f t="shared" ref="I184:I193" si="57">ROUND(($H184*108.33%)*2,1)/2</f>
        <v>0</v>
      </c>
      <c r="J184" s="177"/>
      <c r="K184" s="543"/>
      <c r="L184" s="543">
        <f>ROUND((G184*I184)*2,1)/2</f>
        <v>0</v>
      </c>
      <c r="M184" s="599">
        <f>K184+L184</f>
        <v>0</v>
      </c>
      <c r="N184" s="617"/>
      <c r="O184" s="617"/>
      <c r="P184" s="618"/>
      <c r="Q184" s="63"/>
      <c r="R184" s="212"/>
      <c r="S184" s="243">
        <f>$Z$123</f>
        <v>0</v>
      </c>
      <c r="T184" s="243">
        <f>$Z$124</f>
        <v>0</v>
      </c>
      <c r="U184" s="53">
        <f>$Z$125</f>
        <v>0</v>
      </c>
      <c r="V184" s="53">
        <f>$Z$126</f>
        <v>0</v>
      </c>
      <c r="W184" s="53">
        <v>0</v>
      </c>
      <c r="X184" s="59">
        <v>0</v>
      </c>
      <c r="Y184" s="178">
        <f>W184*X184</f>
        <v>0</v>
      </c>
      <c r="Z184" s="460"/>
      <c r="AA184" s="14"/>
      <c r="AB184" s="15"/>
      <c r="AC184" s="16"/>
      <c r="AD184" s="16"/>
      <c r="AE184" s="15"/>
      <c r="AF184" s="15"/>
      <c r="AG184" s="15"/>
      <c r="AH184" s="15"/>
      <c r="AI184" s="17"/>
      <c r="AJ184" s="17"/>
      <c r="AK184" s="63"/>
      <c r="AL184" s="19"/>
    </row>
    <row r="185" spans="1:40" ht="12.75" customHeight="1">
      <c r="A185" s="1">
        <f>A184+1</f>
        <v>2351</v>
      </c>
      <c r="B185" s="15" t="s">
        <v>660</v>
      </c>
      <c r="C185" s="252">
        <v>0</v>
      </c>
      <c r="D185" s="252">
        <f t="shared" ref="D185:D193" si="58">$G$21</f>
        <v>0</v>
      </c>
      <c r="E185" s="252">
        <v>0</v>
      </c>
      <c r="F185" s="249"/>
      <c r="G185" s="252">
        <f t="shared" si="56"/>
        <v>0</v>
      </c>
      <c r="H185" s="291">
        <v>0</v>
      </c>
      <c r="I185" s="247">
        <f t="shared" si="57"/>
        <v>0</v>
      </c>
      <c r="J185" s="177"/>
      <c r="K185" s="543"/>
      <c r="L185" s="543">
        <f t="shared" ref="L185:L193" si="59">ROUND((G185*I185)*2,1)/2</f>
        <v>0</v>
      </c>
      <c r="M185" s="599">
        <f t="shared" ref="M185:M193" si="60">K185+L185</f>
        <v>0</v>
      </c>
      <c r="N185" s="617"/>
      <c r="O185" s="617"/>
      <c r="P185" s="618"/>
      <c r="R185" s="212"/>
      <c r="S185" s="243"/>
      <c r="T185" s="243"/>
      <c r="V185" s="15"/>
      <c r="Y185" s="178">
        <f t="shared" ref="Y185:Y193" si="61">W185*X185</f>
        <v>0</v>
      </c>
      <c r="AN185" s="114"/>
    </row>
    <row r="186" spans="1:40" ht="12.75" customHeight="1">
      <c r="A186" s="1">
        <f t="shared" ref="A186:A193" si="62">A185+1</f>
        <v>2352</v>
      </c>
      <c r="B186" s="15" t="s">
        <v>661</v>
      </c>
      <c r="C186" s="252">
        <v>0</v>
      </c>
      <c r="D186" s="252">
        <f t="shared" si="58"/>
        <v>0</v>
      </c>
      <c r="E186" s="252">
        <v>0</v>
      </c>
      <c r="F186" s="249"/>
      <c r="G186" s="252">
        <f t="shared" si="56"/>
        <v>0</v>
      </c>
      <c r="H186" s="291">
        <v>0</v>
      </c>
      <c r="I186" s="247">
        <f t="shared" si="57"/>
        <v>0</v>
      </c>
      <c r="J186" s="177"/>
      <c r="K186" s="543"/>
      <c r="L186" s="543">
        <f t="shared" si="59"/>
        <v>0</v>
      </c>
      <c r="M186" s="599">
        <f t="shared" si="60"/>
        <v>0</v>
      </c>
      <c r="N186" s="617"/>
      <c r="O186" s="617"/>
      <c r="P186" s="618"/>
      <c r="R186" s="212"/>
      <c r="S186" s="243"/>
      <c r="T186" s="243"/>
      <c r="V186" s="15"/>
      <c r="Y186" s="178">
        <f t="shared" si="61"/>
        <v>0</v>
      </c>
    </row>
    <row r="187" spans="1:40" ht="12.75" customHeight="1">
      <c r="A187" s="1">
        <f t="shared" si="62"/>
        <v>2353</v>
      </c>
      <c r="B187" s="15" t="s">
        <v>635</v>
      </c>
      <c r="C187" s="252">
        <v>0</v>
      </c>
      <c r="D187" s="252">
        <f t="shared" si="58"/>
        <v>0</v>
      </c>
      <c r="E187" s="252">
        <v>0</v>
      </c>
      <c r="F187" s="249"/>
      <c r="G187" s="252">
        <f t="shared" si="56"/>
        <v>0</v>
      </c>
      <c r="H187" s="291">
        <v>0</v>
      </c>
      <c r="I187" s="247">
        <f t="shared" si="57"/>
        <v>0</v>
      </c>
      <c r="J187" s="177"/>
      <c r="K187" s="543"/>
      <c r="L187" s="543">
        <f t="shared" si="59"/>
        <v>0</v>
      </c>
      <c r="M187" s="599">
        <f t="shared" si="60"/>
        <v>0</v>
      </c>
      <c r="N187" s="617"/>
      <c r="O187" s="617"/>
      <c r="P187" s="618"/>
      <c r="R187" s="212"/>
      <c r="S187" s="243"/>
      <c r="T187" s="243"/>
      <c r="V187" s="15"/>
      <c r="Y187" s="178">
        <f t="shared" si="61"/>
        <v>0</v>
      </c>
      <c r="AN187" s="114"/>
    </row>
    <row r="188" spans="1:40" ht="12.75" customHeight="1">
      <c r="A188" s="1">
        <f t="shared" si="62"/>
        <v>2354</v>
      </c>
      <c r="B188" s="15" t="s">
        <v>636</v>
      </c>
      <c r="C188" s="252">
        <v>0</v>
      </c>
      <c r="D188" s="252">
        <f t="shared" si="58"/>
        <v>0</v>
      </c>
      <c r="E188" s="252">
        <v>0</v>
      </c>
      <c r="F188" s="249"/>
      <c r="G188" s="252">
        <f t="shared" si="56"/>
        <v>0</v>
      </c>
      <c r="H188" s="291">
        <v>0</v>
      </c>
      <c r="I188" s="247">
        <f t="shared" si="57"/>
        <v>0</v>
      </c>
      <c r="J188" s="177"/>
      <c r="K188" s="543"/>
      <c r="L188" s="543">
        <f t="shared" si="59"/>
        <v>0</v>
      </c>
      <c r="M188" s="599">
        <f t="shared" si="60"/>
        <v>0</v>
      </c>
      <c r="N188" s="617"/>
      <c r="O188" s="617"/>
      <c r="P188" s="618"/>
      <c r="R188" s="212"/>
      <c r="S188" s="243"/>
      <c r="T188" s="243"/>
      <c r="V188" s="15"/>
      <c r="Y188" s="178">
        <f t="shared" si="61"/>
        <v>0</v>
      </c>
    </row>
    <row r="189" spans="1:40" ht="12.75" customHeight="1">
      <c r="A189" s="1">
        <f t="shared" si="62"/>
        <v>2355</v>
      </c>
      <c r="B189" s="15" t="s">
        <v>637</v>
      </c>
      <c r="C189" s="252">
        <v>0</v>
      </c>
      <c r="D189" s="252">
        <f t="shared" si="58"/>
        <v>0</v>
      </c>
      <c r="E189" s="252">
        <v>0</v>
      </c>
      <c r="F189" s="249"/>
      <c r="G189" s="252">
        <f t="shared" si="56"/>
        <v>0</v>
      </c>
      <c r="H189" s="291">
        <v>0</v>
      </c>
      <c r="I189" s="247">
        <f t="shared" si="57"/>
        <v>0</v>
      </c>
      <c r="J189" s="177"/>
      <c r="K189" s="543"/>
      <c r="L189" s="543">
        <f t="shared" si="59"/>
        <v>0</v>
      </c>
      <c r="M189" s="599">
        <f t="shared" si="60"/>
        <v>0</v>
      </c>
      <c r="N189" s="617"/>
      <c r="O189" s="617"/>
      <c r="P189" s="618"/>
      <c r="R189" s="212"/>
      <c r="S189" s="243"/>
      <c r="T189" s="243"/>
      <c r="V189" s="15"/>
      <c r="Y189" s="178">
        <f t="shared" si="61"/>
        <v>0</v>
      </c>
    </row>
    <row r="190" spans="1:40" ht="12.75" customHeight="1">
      <c r="A190" s="1">
        <f t="shared" si="62"/>
        <v>2356</v>
      </c>
      <c r="B190" s="187" t="s">
        <v>668</v>
      </c>
      <c r="C190" s="252">
        <v>0</v>
      </c>
      <c r="D190" s="252">
        <f t="shared" si="58"/>
        <v>0</v>
      </c>
      <c r="E190" s="252">
        <v>0</v>
      </c>
      <c r="F190" s="249"/>
      <c r="G190" s="252">
        <f t="shared" si="56"/>
        <v>0</v>
      </c>
      <c r="H190" s="291">
        <v>0</v>
      </c>
      <c r="I190" s="247">
        <f t="shared" si="57"/>
        <v>0</v>
      </c>
      <c r="J190" s="177"/>
      <c r="K190" s="543"/>
      <c r="L190" s="543">
        <f t="shared" si="59"/>
        <v>0</v>
      </c>
      <c r="M190" s="599">
        <f t="shared" si="60"/>
        <v>0</v>
      </c>
      <c r="N190" s="617"/>
      <c r="O190" s="617"/>
      <c r="P190" s="618"/>
      <c r="R190" s="212"/>
      <c r="S190" s="243"/>
      <c r="T190" s="243"/>
      <c r="V190" s="15"/>
      <c r="Y190" s="178">
        <f t="shared" si="61"/>
        <v>0</v>
      </c>
      <c r="AI190" s="166"/>
      <c r="AJ190" s="166"/>
    </row>
    <row r="191" spans="1:40" ht="12.75" customHeight="1">
      <c r="A191" s="1">
        <f t="shared" si="62"/>
        <v>2357</v>
      </c>
      <c r="B191" s="15" t="s">
        <v>170</v>
      </c>
      <c r="C191" s="252"/>
      <c r="D191" s="252"/>
      <c r="E191" s="252"/>
      <c r="F191" s="273" t="s">
        <v>171</v>
      </c>
      <c r="G191" s="10">
        <v>0</v>
      </c>
      <c r="H191" s="291">
        <v>0</v>
      </c>
      <c r="I191" s="247">
        <f t="shared" si="57"/>
        <v>0</v>
      </c>
      <c r="J191" s="177"/>
      <c r="K191" s="543"/>
      <c r="L191" s="543">
        <f>ROUND((G191*I191)*2,1)/2</f>
        <v>0</v>
      </c>
      <c r="M191" s="599">
        <f>K191+L191</f>
        <v>0</v>
      </c>
      <c r="N191" s="617"/>
      <c r="O191" s="617"/>
      <c r="P191" s="618"/>
      <c r="R191" s="212"/>
      <c r="S191" s="243"/>
      <c r="T191" s="243"/>
      <c r="V191" s="15"/>
      <c r="Y191" s="178">
        <f t="shared" si="61"/>
        <v>0</v>
      </c>
      <c r="AJ191" s="166"/>
    </row>
    <row r="192" spans="1:40" ht="12.75" customHeight="1">
      <c r="A192" s="1">
        <f t="shared" si="62"/>
        <v>2358</v>
      </c>
      <c r="B192" s="15" t="s">
        <v>630</v>
      </c>
      <c r="C192" s="252">
        <v>0</v>
      </c>
      <c r="D192" s="252">
        <f t="shared" si="58"/>
        <v>0</v>
      </c>
      <c r="E192" s="252">
        <v>0</v>
      </c>
      <c r="F192" s="249"/>
      <c r="G192" s="252">
        <f t="shared" si="56"/>
        <v>0</v>
      </c>
      <c r="H192" s="291">
        <v>0</v>
      </c>
      <c r="I192" s="247">
        <f t="shared" si="57"/>
        <v>0</v>
      </c>
      <c r="J192" s="177"/>
      <c r="K192" s="543"/>
      <c r="L192" s="543">
        <f t="shared" si="59"/>
        <v>0</v>
      </c>
      <c r="M192" s="599">
        <f t="shared" si="60"/>
        <v>0</v>
      </c>
      <c r="N192" s="617"/>
      <c r="O192" s="617"/>
      <c r="P192" s="618"/>
      <c r="Q192" s="63" t="s">
        <v>44</v>
      </c>
      <c r="R192" s="212"/>
      <c r="S192" s="243"/>
      <c r="T192" s="243"/>
      <c r="V192" s="15"/>
      <c r="Y192" s="178">
        <f t="shared" si="61"/>
        <v>0</v>
      </c>
      <c r="AI192" s="166"/>
      <c r="AJ192" s="166"/>
    </row>
    <row r="193" spans="1:40" ht="12.75" customHeight="1">
      <c r="A193" s="1">
        <f t="shared" si="62"/>
        <v>2359</v>
      </c>
      <c r="C193" s="252">
        <v>0</v>
      </c>
      <c r="D193" s="252">
        <f t="shared" si="58"/>
        <v>0</v>
      </c>
      <c r="E193" s="252">
        <v>0</v>
      </c>
      <c r="F193" s="249"/>
      <c r="G193" s="252">
        <f t="shared" si="56"/>
        <v>0</v>
      </c>
      <c r="H193" s="291">
        <v>0</v>
      </c>
      <c r="I193" s="247">
        <f t="shared" si="57"/>
        <v>0</v>
      </c>
      <c r="J193" s="177"/>
      <c r="K193" s="543"/>
      <c r="L193" s="543">
        <f t="shared" si="59"/>
        <v>0</v>
      </c>
      <c r="M193" s="599">
        <f t="shared" si="60"/>
        <v>0</v>
      </c>
      <c r="N193" s="617"/>
      <c r="O193" s="617"/>
      <c r="P193" s="618"/>
      <c r="R193" s="212"/>
      <c r="S193" s="243"/>
      <c r="T193" s="243"/>
      <c r="V193" s="15"/>
      <c r="Y193" s="178">
        <f t="shared" si="61"/>
        <v>0</v>
      </c>
    </row>
    <row r="194" spans="1:40" ht="12.75" customHeight="1">
      <c r="C194" s="10"/>
      <c r="D194" s="252"/>
      <c r="E194" s="10"/>
      <c r="F194" s="249"/>
      <c r="G194" s="252"/>
      <c r="H194" s="247"/>
      <c r="I194" s="295"/>
      <c r="J194" s="250"/>
      <c r="K194" s="616"/>
      <c r="L194" s="616"/>
      <c r="M194" s="599"/>
      <c r="N194" s="617"/>
      <c r="O194" s="617"/>
      <c r="P194" s="618"/>
      <c r="R194" s="212"/>
      <c r="S194" s="243"/>
      <c r="T194" s="243"/>
      <c r="U194" s="243"/>
    </row>
    <row r="195" spans="1:40" ht="12.75" customHeight="1">
      <c r="A195" s="1">
        <v>2359</v>
      </c>
      <c r="B195" s="15" t="s">
        <v>184</v>
      </c>
      <c r="C195" s="271">
        <f>$G$24</f>
        <v>0</v>
      </c>
      <c r="D195" s="252" t="s">
        <v>20</v>
      </c>
      <c r="E195" s="10" t="s">
        <v>159</v>
      </c>
      <c r="F195" s="249">
        <f>SUM(L183:L194)-L192</f>
        <v>0</v>
      </c>
      <c r="G195" s="252" t="s">
        <v>160</v>
      </c>
      <c r="H195" s="247"/>
      <c r="I195" s="295"/>
      <c r="J195" s="177"/>
      <c r="K195" s="543"/>
      <c r="L195" s="543">
        <f>ROUND((F195*C195%)*2,1)/2</f>
        <v>0</v>
      </c>
      <c r="M195" s="599">
        <f t="shared" ref="M195:M196" si="63">K195+L195</f>
        <v>0</v>
      </c>
      <c r="N195" s="617"/>
      <c r="O195" s="617"/>
      <c r="P195" s="618"/>
      <c r="R195" s="212"/>
      <c r="S195" s="243"/>
      <c r="T195" s="243"/>
      <c r="U195" s="243"/>
    </row>
    <row r="196" spans="1:40" ht="12.75" customHeight="1">
      <c r="B196" s="15" t="s">
        <v>185</v>
      </c>
      <c r="C196" s="271">
        <f>$G$24</f>
        <v>0</v>
      </c>
      <c r="D196" s="252" t="s">
        <v>20</v>
      </c>
      <c r="E196" s="10" t="s">
        <v>159</v>
      </c>
      <c r="F196" s="249">
        <f>SUM(K183:K194)-K192</f>
        <v>0</v>
      </c>
      <c r="G196" s="252" t="s">
        <v>160</v>
      </c>
      <c r="H196" s="247"/>
      <c r="I196" s="295"/>
      <c r="J196" s="177"/>
      <c r="K196" s="543">
        <f>ROUND((F196*C196%)*2,1)/2</f>
        <v>0</v>
      </c>
      <c r="L196" s="543"/>
      <c r="M196" s="599">
        <f t="shared" si="63"/>
        <v>0</v>
      </c>
      <c r="N196" s="617"/>
      <c r="O196" s="618"/>
      <c r="P196" s="618"/>
      <c r="R196" s="212"/>
      <c r="S196" s="243"/>
      <c r="T196" s="243"/>
      <c r="U196" s="243"/>
    </row>
    <row r="197" spans="1:40" ht="12.75" customHeight="1">
      <c r="C197" s="271"/>
      <c r="D197" s="252"/>
      <c r="E197" s="10"/>
      <c r="F197" s="249"/>
      <c r="G197" s="252"/>
      <c r="H197" s="247"/>
      <c r="I197" s="295"/>
      <c r="J197" s="415"/>
      <c r="K197" s="543"/>
      <c r="L197" s="543"/>
      <c r="M197" s="599"/>
      <c r="N197" s="599"/>
      <c r="O197" s="602"/>
      <c r="P197" s="602"/>
      <c r="R197" s="212"/>
      <c r="S197" s="243"/>
      <c r="T197" s="243"/>
      <c r="U197" s="243"/>
    </row>
    <row r="198" spans="1:40" ht="3" customHeight="1">
      <c r="A198" s="254"/>
      <c r="B198" s="56"/>
      <c r="C198" s="174"/>
      <c r="D198" s="297"/>
      <c r="E198" s="174"/>
      <c r="F198" s="298"/>
      <c r="G198" s="297"/>
      <c r="H198" s="299"/>
      <c r="I198" s="257"/>
      <c r="J198" s="257"/>
      <c r="K198" s="626"/>
      <c r="L198" s="626"/>
      <c r="M198" s="653"/>
      <c r="N198" s="653"/>
      <c r="O198" s="602"/>
      <c r="P198" s="661"/>
      <c r="R198" s="212"/>
      <c r="S198" s="243"/>
      <c r="T198" s="243"/>
      <c r="U198" s="243"/>
    </row>
    <row r="199" spans="1:40" ht="12.75" customHeight="1">
      <c r="B199" s="167" t="s">
        <v>186</v>
      </c>
      <c r="C199" s="300"/>
      <c r="D199" s="190"/>
      <c r="E199" s="189"/>
      <c r="F199" s="285"/>
      <c r="G199" s="190"/>
      <c r="H199" s="171"/>
      <c r="I199" s="171" t="s">
        <v>13</v>
      </c>
      <c r="J199" s="221"/>
      <c r="K199" s="597">
        <f t="shared" ref="K199:P199" si="64">SUM(K200:K208)</f>
        <v>0</v>
      </c>
      <c r="L199" s="597">
        <f t="shared" si="64"/>
        <v>0</v>
      </c>
      <c r="M199" s="613">
        <f t="shared" si="64"/>
        <v>0</v>
      </c>
      <c r="N199" s="613">
        <f t="shared" si="64"/>
        <v>0</v>
      </c>
      <c r="O199" s="613">
        <f t="shared" si="64"/>
        <v>0</v>
      </c>
      <c r="P199" s="613">
        <f t="shared" si="64"/>
        <v>0</v>
      </c>
      <c r="R199" s="212"/>
      <c r="S199" s="243"/>
      <c r="T199" s="243"/>
      <c r="U199" s="243"/>
      <c r="AB199" s="16"/>
    </row>
    <row r="200" spans="1:40" ht="12.75" customHeight="1">
      <c r="B200" s="36"/>
      <c r="C200" s="159" t="s">
        <v>23</v>
      </c>
      <c r="D200" s="160" t="s">
        <v>124</v>
      </c>
      <c r="E200" s="159" t="s">
        <v>136</v>
      </c>
      <c r="F200" s="59"/>
      <c r="G200" s="181" t="s">
        <v>65</v>
      </c>
      <c r="H200" s="55" t="s">
        <v>143</v>
      </c>
      <c r="I200" s="55" t="s">
        <v>144</v>
      </c>
      <c r="J200" s="250"/>
      <c r="K200" s="616"/>
      <c r="L200" s="616"/>
      <c r="M200" s="617" t="s">
        <v>34</v>
      </c>
      <c r="N200" s="617"/>
      <c r="O200" s="617"/>
      <c r="P200" s="618"/>
      <c r="R200" s="226" t="s">
        <v>123</v>
      </c>
      <c r="S200" s="227" t="s">
        <v>124</v>
      </c>
      <c r="T200" s="228" t="s">
        <v>125</v>
      </c>
      <c r="U200" s="229" t="s">
        <v>48</v>
      </c>
      <c r="V200" s="230" t="s">
        <v>126</v>
      </c>
      <c r="W200" s="231" t="s">
        <v>127</v>
      </c>
      <c r="X200" s="232" t="s">
        <v>128</v>
      </c>
      <c r="Y200" s="233" t="s">
        <v>129</v>
      </c>
    </row>
    <row r="201" spans="1:40" s="36" customFormat="1" ht="12.75" customHeight="1">
      <c r="A201" s="1">
        <v>2360</v>
      </c>
      <c r="B201" s="15" t="s">
        <v>638</v>
      </c>
      <c r="C201" s="252">
        <v>0</v>
      </c>
      <c r="D201" s="252">
        <f>$G$21</f>
        <v>0</v>
      </c>
      <c r="E201" s="252">
        <v>0</v>
      </c>
      <c r="F201" s="249"/>
      <c r="G201" s="252">
        <f>C201+D201+E201</f>
        <v>0</v>
      </c>
      <c r="H201" s="291">
        <v>0</v>
      </c>
      <c r="I201" s="247">
        <f>ROUND(($H201*108.33%)*2,1)/2</f>
        <v>0</v>
      </c>
      <c r="J201" s="177"/>
      <c r="K201" s="543"/>
      <c r="L201" s="543">
        <f>ROUND((G201*I201)*2,1)/2</f>
        <v>0</v>
      </c>
      <c r="M201" s="599">
        <f t="shared" ref="M201:M204" si="65">K201+L201</f>
        <v>0</v>
      </c>
      <c r="N201" s="617"/>
      <c r="O201" s="617"/>
      <c r="P201" s="618"/>
      <c r="Q201" s="63"/>
      <c r="R201" s="212"/>
      <c r="S201" s="243">
        <f>$Z$123</f>
        <v>0</v>
      </c>
      <c r="T201" s="243">
        <f>$Z$124</f>
        <v>0</v>
      </c>
      <c r="U201" s="53">
        <f>$Z$125</f>
        <v>0</v>
      </c>
      <c r="V201" s="53">
        <f>$Z$126</f>
        <v>0</v>
      </c>
      <c r="W201" s="53">
        <v>0</v>
      </c>
      <c r="X201" s="59">
        <v>0</v>
      </c>
      <c r="Y201" s="178">
        <f>W201*X201</f>
        <v>0</v>
      </c>
      <c r="Z201" s="460"/>
      <c r="AA201" s="14"/>
      <c r="AB201" s="15"/>
      <c r="AC201" s="16"/>
      <c r="AD201" s="16"/>
      <c r="AE201" s="15"/>
      <c r="AF201" s="15"/>
      <c r="AG201" s="15"/>
      <c r="AH201" s="15"/>
      <c r="AI201" s="17"/>
      <c r="AJ201" s="17"/>
      <c r="AK201" s="63"/>
      <c r="AL201" s="19"/>
    </row>
    <row r="202" spans="1:40" ht="12.75" customHeight="1">
      <c r="A202" s="1">
        <f>A201+1</f>
        <v>2361</v>
      </c>
      <c r="B202" s="15" t="s">
        <v>669</v>
      </c>
      <c r="C202" s="252">
        <v>0</v>
      </c>
      <c r="D202" s="252">
        <f>$G$21</f>
        <v>0</v>
      </c>
      <c r="E202" s="252">
        <v>0</v>
      </c>
      <c r="F202" s="249"/>
      <c r="G202" s="252">
        <f>C202+D202+E202</f>
        <v>0</v>
      </c>
      <c r="H202" s="291">
        <v>0</v>
      </c>
      <c r="I202" s="247">
        <f>ROUND(($H202*108.33%)*2,1)/2</f>
        <v>0</v>
      </c>
      <c r="J202" s="177"/>
      <c r="K202" s="543"/>
      <c r="L202" s="543">
        <f>ROUND((G202*I202)*2,1)/2</f>
        <v>0</v>
      </c>
      <c r="M202" s="599">
        <f t="shared" si="65"/>
        <v>0</v>
      </c>
      <c r="N202" s="617"/>
      <c r="O202" s="617"/>
      <c r="P202" s="618"/>
      <c r="R202" s="212"/>
      <c r="S202" s="243"/>
      <c r="T202" s="243"/>
      <c r="V202" s="15"/>
      <c r="Y202" s="178">
        <f>W202*X202</f>
        <v>0</v>
      </c>
      <c r="AN202" s="114"/>
    </row>
    <row r="203" spans="1:40" ht="12.75" customHeight="1">
      <c r="A203" s="1">
        <f>A202+1</f>
        <v>2362</v>
      </c>
      <c r="B203" s="288" t="s">
        <v>630</v>
      </c>
      <c r="C203" s="252">
        <v>0</v>
      </c>
      <c r="D203" s="252">
        <f>$G$21</f>
        <v>0</v>
      </c>
      <c r="E203" s="252">
        <v>0</v>
      </c>
      <c r="F203" s="249"/>
      <c r="G203" s="252">
        <f>C203+D203+E203</f>
        <v>0</v>
      </c>
      <c r="H203" s="291">
        <v>0</v>
      </c>
      <c r="I203" s="247">
        <f>ROUND(($H203*108.33%)*2,1)/2</f>
        <v>0</v>
      </c>
      <c r="J203" s="177"/>
      <c r="K203" s="543"/>
      <c r="L203" s="543">
        <f>ROUND((G203*I203)*2,1)/2</f>
        <v>0</v>
      </c>
      <c r="M203" s="599">
        <f t="shared" si="65"/>
        <v>0</v>
      </c>
      <c r="N203" s="617"/>
      <c r="O203" s="617"/>
      <c r="P203" s="618"/>
      <c r="Q203" s="63" t="s">
        <v>44</v>
      </c>
      <c r="R203" s="212"/>
      <c r="S203" s="243"/>
      <c r="T203" s="243"/>
      <c r="V203" s="15"/>
      <c r="Y203" s="178">
        <f>W203*X203</f>
        <v>0</v>
      </c>
      <c r="AN203" s="114"/>
    </row>
    <row r="204" spans="1:40" ht="12.75" customHeight="1">
      <c r="A204" s="1">
        <f>A203+1</f>
        <v>2363</v>
      </c>
      <c r="C204" s="252">
        <v>0</v>
      </c>
      <c r="D204" s="252">
        <f>$G$21</f>
        <v>0</v>
      </c>
      <c r="E204" s="252">
        <v>0</v>
      </c>
      <c r="F204" s="249"/>
      <c r="G204" s="252">
        <f>C204+D204+E204</f>
        <v>0</v>
      </c>
      <c r="H204" s="291">
        <v>0</v>
      </c>
      <c r="I204" s="247">
        <f>ROUND(($H204*108.33%)*2,1)/2</f>
        <v>0</v>
      </c>
      <c r="J204" s="177"/>
      <c r="K204" s="543"/>
      <c r="L204" s="543">
        <f>ROUND((G204*I204)*2,1)/2</f>
        <v>0</v>
      </c>
      <c r="M204" s="599">
        <f t="shared" si="65"/>
        <v>0</v>
      </c>
      <c r="N204" s="617"/>
      <c r="O204" s="617"/>
      <c r="P204" s="618"/>
      <c r="R204" s="212"/>
      <c r="S204" s="243"/>
      <c r="T204" s="243"/>
      <c r="V204" s="15"/>
      <c r="Y204" s="178">
        <f>W204*X204</f>
        <v>0</v>
      </c>
      <c r="AI204" s="166"/>
      <c r="AJ204" s="166"/>
    </row>
    <row r="205" spans="1:40" ht="12.75" customHeight="1">
      <c r="C205" s="10"/>
      <c r="D205" s="252"/>
      <c r="E205" s="10"/>
      <c r="F205" s="249"/>
      <c r="G205" s="252"/>
      <c r="H205" s="247"/>
      <c r="I205" s="295"/>
      <c r="J205" s="250"/>
      <c r="K205" s="616"/>
      <c r="L205" s="616"/>
      <c r="M205" s="599"/>
      <c r="N205" s="617"/>
      <c r="O205" s="617"/>
      <c r="P205" s="618"/>
      <c r="R205" s="212"/>
      <c r="S205" s="243"/>
      <c r="T205" s="243"/>
      <c r="U205" s="243"/>
    </row>
    <row r="206" spans="1:40" ht="12.75" customHeight="1">
      <c r="A206" s="1">
        <v>2369</v>
      </c>
      <c r="B206" s="15" t="s">
        <v>187</v>
      </c>
      <c r="C206" s="271">
        <f>$G$24</f>
        <v>0</v>
      </c>
      <c r="D206" s="252" t="s">
        <v>20</v>
      </c>
      <c r="E206" s="10" t="s">
        <v>159</v>
      </c>
      <c r="F206" s="249">
        <f>SUM(L200:L205)-L203</f>
        <v>0</v>
      </c>
      <c r="G206" s="252" t="s">
        <v>160</v>
      </c>
      <c r="H206" s="247"/>
      <c r="I206" s="280"/>
      <c r="J206" s="177"/>
      <c r="K206" s="624"/>
      <c r="L206" s="543">
        <f>ROUND((F206*C206%)*2,1)/2</f>
        <v>0</v>
      </c>
      <c r="M206" s="599">
        <f t="shared" ref="M206:M207" si="66">K206+L206</f>
        <v>0</v>
      </c>
      <c r="N206" s="617"/>
      <c r="O206" s="617"/>
      <c r="P206" s="618"/>
      <c r="R206" s="212"/>
      <c r="S206" s="243"/>
      <c r="T206" s="243"/>
      <c r="U206" s="243"/>
    </row>
    <row r="207" spans="1:40" ht="12.75" customHeight="1">
      <c r="B207" s="15" t="s">
        <v>188</v>
      </c>
      <c r="C207" s="271">
        <f>$G$24</f>
        <v>0</v>
      </c>
      <c r="D207" s="252" t="s">
        <v>20</v>
      </c>
      <c r="E207" s="10" t="s">
        <v>159</v>
      </c>
      <c r="F207" s="249">
        <f>SUM(K200:K205)-K203</f>
        <v>0</v>
      </c>
      <c r="G207" s="252" t="s">
        <v>160</v>
      </c>
      <c r="H207" s="247"/>
      <c r="I207" s="280"/>
      <c r="J207" s="177"/>
      <c r="K207" s="624">
        <f>ROUND((F207*C207%)*2,1)/2</f>
        <v>0</v>
      </c>
      <c r="L207" s="543"/>
      <c r="M207" s="599">
        <f t="shared" si="66"/>
        <v>0</v>
      </c>
      <c r="N207" s="617"/>
      <c r="O207" s="618"/>
      <c r="P207" s="618"/>
      <c r="R207" s="212"/>
      <c r="S207" s="243"/>
      <c r="T207" s="243"/>
      <c r="U207" s="243"/>
    </row>
    <row r="208" spans="1:40" ht="12.75" customHeight="1">
      <c r="C208" s="10"/>
      <c r="D208" s="252"/>
      <c r="E208" s="10"/>
      <c r="F208" s="249"/>
      <c r="G208" s="252"/>
      <c r="H208" s="247"/>
      <c r="I208" s="282"/>
      <c r="J208" s="283"/>
      <c r="K208" s="625"/>
      <c r="L208" s="626"/>
      <c r="M208" s="627"/>
      <c r="N208" s="627"/>
      <c r="O208" s="602"/>
      <c r="P208" s="628"/>
      <c r="R208" s="212"/>
      <c r="S208" s="243"/>
      <c r="T208" s="243"/>
      <c r="U208" s="243"/>
    </row>
    <row r="209" spans="1:38" ht="12.75" customHeight="1">
      <c r="B209" s="167" t="s">
        <v>617</v>
      </c>
      <c r="C209" s="189"/>
      <c r="D209" s="190"/>
      <c r="E209" s="189"/>
      <c r="F209" s="289"/>
      <c r="G209" s="190"/>
      <c r="H209" s="171"/>
      <c r="I209" s="171" t="s">
        <v>13</v>
      </c>
      <c r="J209" s="221"/>
      <c r="K209" s="597">
        <f t="shared" ref="K209:P209" si="67">SUM(K210:K221)</f>
        <v>0</v>
      </c>
      <c r="L209" s="597">
        <f t="shared" si="67"/>
        <v>0</v>
      </c>
      <c r="M209" s="606">
        <f t="shared" si="67"/>
        <v>0</v>
      </c>
      <c r="N209" s="606">
        <f t="shared" si="67"/>
        <v>0</v>
      </c>
      <c r="O209" s="606">
        <f t="shared" si="67"/>
        <v>0</v>
      </c>
      <c r="P209" s="606">
        <f t="shared" si="67"/>
        <v>0</v>
      </c>
      <c r="Q209" s="173"/>
      <c r="R209" s="212"/>
      <c r="S209" s="243"/>
      <c r="T209" s="243"/>
      <c r="U209" s="243"/>
    </row>
    <row r="210" spans="1:38" ht="12.75" customHeight="1">
      <c r="B210" s="36"/>
      <c r="C210" s="159" t="s">
        <v>23</v>
      </c>
      <c r="D210" s="160" t="s">
        <v>124</v>
      </c>
      <c r="E210" s="159" t="s">
        <v>136</v>
      </c>
      <c r="F210" s="59"/>
      <c r="G210" s="181" t="s">
        <v>65</v>
      </c>
      <c r="H210" s="55" t="s">
        <v>143</v>
      </c>
      <c r="I210" s="55" t="s">
        <v>144</v>
      </c>
      <c r="J210" s="250"/>
      <c r="K210" s="616"/>
      <c r="L210" s="616"/>
      <c r="M210" s="617" t="s">
        <v>34</v>
      </c>
      <c r="N210" s="617"/>
      <c r="O210" s="617"/>
      <c r="P210" s="618"/>
      <c r="R210" s="226" t="s">
        <v>123</v>
      </c>
      <c r="S210" s="227" t="s">
        <v>124</v>
      </c>
      <c r="T210" s="228" t="s">
        <v>125</v>
      </c>
      <c r="U210" s="229" t="s">
        <v>48</v>
      </c>
      <c r="V210" s="230" t="s">
        <v>126</v>
      </c>
      <c r="W210" s="231" t="s">
        <v>127</v>
      </c>
      <c r="X210" s="232" t="s">
        <v>128</v>
      </c>
      <c r="Y210" s="233" t="s">
        <v>129</v>
      </c>
    </row>
    <row r="211" spans="1:38" ht="12.75" customHeight="1">
      <c r="A211" s="1">
        <v>2410</v>
      </c>
      <c r="B211" s="15" t="s">
        <v>616</v>
      </c>
      <c r="C211" s="252">
        <v>0</v>
      </c>
      <c r="D211" s="252">
        <f>$G$21</f>
        <v>0</v>
      </c>
      <c r="E211" s="252">
        <v>0</v>
      </c>
      <c r="F211" s="249"/>
      <c r="G211" s="252">
        <f t="shared" ref="G211:G217" si="68">C211+D211+E211</f>
        <v>0</v>
      </c>
      <c r="H211" s="291">
        <v>0</v>
      </c>
      <c r="I211" s="247">
        <f t="shared" ref="I211:I217" si="69">ROUND(($H211*108.33%)*2,1)/2</f>
        <v>0</v>
      </c>
      <c r="J211" s="177"/>
      <c r="K211" s="543"/>
      <c r="L211" s="543">
        <f>ROUND((G211*I211)*2,1)/2</f>
        <v>0</v>
      </c>
      <c r="M211" s="599">
        <f>K211+L211</f>
        <v>0</v>
      </c>
      <c r="N211" s="617"/>
      <c r="O211" s="617"/>
      <c r="P211" s="618"/>
      <c r="Q211" s="116"/>
      <c r="R211" s="212"/>
      <c r="S211" s="243">
        <f>$Z$123</f>
        <v>0</v>
      </c>
      <c r="T211" s="243">
        <f>$Z$124</f>
        <v>0</v>
      </c>
      <c r="U211" s="53">
        <f>$Z$125</f>
        <v>0</v>
      </c>
      <c r="V211" s="53">
        <f>$Z$126</f>
        <v>0</v>
      </c>
      <c r="W211" s="53">
        <v>0</v>
      </c>
      <c r="X211" s="59">
        <v>0</v>
      </c>
      <c r="Y211" s="178">
        <f>W211*X211</f>
        <v>0</v>
      </c>
    </row>
    <row r="212" spans="1:38" s="36" customFormat="1" ht="12.75" customHeight="1">
      <c r="A212" s="1">
        <f t="shared" ref="A212:A217" si="70">A211+1</f>
        <v>2411</v>
      </c>
      <c r="B212" s="15" t="s">
        <v>189</v>
      </c>
      <c r="C212" s="252">
        <v>0</v>
      </c>
      <c r="D212" s="252">
        <f t="shared" ref="D212:D217" si="71">$G$21</f>
        <v>0</v>
      </c>
      <c r="E212" s="252">
        <v>0</v>
      </c>
      <c r="F212" s="249"/>
      <c r="G212" s="252">
        <f t="shared" si="68"/>
        <v>0</v>
      </c>
      <c r="H212" s="291">
        <v>0</v>
      </c>
      <c r="I212" s="247">
        <f t="shared" si="69"/>
        <v>0</v>
      </c>
      <c r="J212" s="177"/>
      <c r="K212" s="543"/>
      <c r="L212" s="543">
        <f t="shared" ref="L212:L217" si="72">ROUND((G212*I212)*2,1)/2</f>
        <v>0</v>
      </c>
      <c r="M212" s="599">
        <f t="shared" ref="M212:M217" si="73">K212+L212</f>
        <v>0</v>
      </c>
      <c r="N212" s="617"/>
      <c r="O212" s="617"/>
      <c r="P212" s="618"/>
      <c r="Q212" s="63"/>
      <c r="R212" s="212"/>
      <c r="S212" s="243"/>
      <c r="T212" s="243"/>
      <c r="U212" s="53"/>
      <c r="V212" s="53"/>
      <c r="W212" s="53"/>
      <c r="X212" s="59"/>
      <c r="Y212" s="178">
        <f t="shared" ref="Y212:Y217" si="74">W212*X212</f>
        <v>0</v>
      </c>
      <c r="Z212" s="460"/>
      <c r="AA212" s="14"/>
      <c r="AB212" s="15"/>
      <c r="AC212" s="16"/>
      <c r="AD212" s="16"/>
      <c r="AE212" s="15"/>
      <c r="AF212" s="15"/>
      <c r="AG212" s="15"/>
      <c r="AH212" s="15"/>
      <c r="AI212" s="17"/>
      <c r="AJ212" s="17"/>
      <c r="AK212" s="63"/>
      <c r="AL212" s="19" t="s">
        <v>9</v>
      </c>
    </row>
    <row r="213" spans="1:38" ht="12.75" customHeight="1">
      <c r="A213" s="1">
        <f t="shared" si="70"/>
        <v>2412</v>
      </c>
      <c r="B213" s="15" t="s">
        <v>190</v>
      </c>
      <c r="C213" s="252">
        <v>0</v>
      </c>
      <c r="D213" s="252">
        <f t="shared" si="71"/>
        <v>0</v>
      </c>
      <c r="E213" s="252">
        <v>0</v>
      </c>
      <c r="F213" s="249"/>
      <c r="G213" s="252">
        <f t="shared" si="68"/>
        <v>0</v>
      </c>
      <c r="H213" s="291">
        <v>0</v>
      </c>
      <c r="I213" s="247">
        <f t="shared" si="69"/>
        <v>0</v>
      </c>
      <c r="J213" s="177"/>
      <c r="K213" s="543"/>
      <c r="L213" s="543">
        <f t="shared" si="72"/>
        <v>0</v>
      </c>
      <c r="M213" s="599">
        <f t="shared" si="73"/>
        <v>0</v>
      </c>
      <c r="N213" s="617"/>
      <c r="O213" s="617"/>
      <c r="P213" s="618"/>
      <c r="R213" s="212"/>
      <c r="S213" s="243"/>
      <c r="T213" s="243"/>
      <c r="Y213" s="178">
        <f t="shared" si="74"/>
        <v>0</v>
      </c>
    </row>
    <row r="214" spans="1:38" ht="12.75" customHeight="1">
      <c r="A214" s="1">
        <f t="shared" si="70"/>
        <v>2413</v>
      </c>
      <c r="B214" s="15" t="s">
        <v>191</v>
      </c>
      <c r="C214" s="252">
        <v>0</v>
      </c>
      <c r="D214" s="252">
        <f t="shared" si="71"/>
        <v>0</v>
      </c>
      <c r="E214" s="252">
        <v>0</v>
      </c>
      <c r="F214" s="249"/>
      <c r="G214" s="252">
        <f t="shared" si="68"/>
        <v>0</v>
      </c>
      <c r="H214" s="291">
        <v>0</v>
      </c>
      <c r="I214" s="247">
        <f t="shared" si="69"/>
        <v>0</v>
      </c>
      <c r="J214" s="177"/>
      <c r="K214" s="543"/>
      <c r="L214" s="543">
        <f t="shared" si="72"/>
        <v>0</v>
      </c>
      <c r="M214" s="599">
        <f t="shared" si="73"/>
        <v>0</v>
      </c>
      <c r="N214" s="617"/>
      <c r="O214" s="617"/>
      <c r="P214" s="618"/>
      <c r="R214" s="212"/>
      <c r="S214" s="243"/>
      <c r="T214" s="243"/>
      <c r="Y214" s="178">
        <f t="shared" si="74"/>
        <v>0</v>
      </c>
    </row>
    <row r="215" spans="1:38" ht="12.75" customHeight="1">
      <c r="A215" s="1">
        <f t="shared" si="70"/>
        <v>2414</v>
      </c>
      <c r="B215" s="15" t="s">
        <v>170</v>
      </c>
      <c r="C215" s="252"/>
      <c r="D215" s="252"/>
      <c r="E215" s="252"/>
      <c r="F215" s="273" t="s">
        <v>171</v>
      </c>
      <c r="G215" s="10">
        <v>0</v>
      </c>
      <c r="H215" s="291">
        <v>0</v>
      </c>
      <c r="I215" s="247">
        <f t="shared" si="69"/>
        <v>0</v>
      </c>
      <c r="J215" s="177"/>
      <c r="K215" s="543"/>
      <c r="L215" s="543">
        <f t="shared" si="72"/>
        <v>0</v>
      </c>
      <c r="M215" s="599">
        <f t="shared" si="73"/>
        <v>0</v>
      </c>
      <c r="N215" s="617"/>
      <c r="O215" s="617"/>
      <c r="P215" s="618"/>
      <c r="R215" s="212"/>
      <c r="S215" s="243"/>
      <c r="T215" s="243"/>
      <c r="Y215" s="178">
        <f t="shared" si="74"/>
        <v>0</v>
      </c>
      <c r="AI215" s="166"/>
      <c r="AJ215" s="166"/>
    </row>
    <row r="216" spans="1:38" ht="12.75" customHeight="1">
      <c r="A216" s="1">
        <f t="shared" si="70"/>
        <v>2415</v>
      </c>
      <c r="B216" s="15" t="s">
        <v>630</v>
      </c>
      <c r="C216" s="252">
        <v>0</v>
      </c>
      <c r="D216" s="252">
        <f t="shared" si="71"/>
        <v>0</v>
      </c>
      <c r="E216" s="252">
        <v>0</v>
      </c>
      <c r="F216" s="273"/>
      <c r="G216" s="252">
        <f t="shared" si="68"/>
        <v>0</v>
      </c>
      <c r="H216" s="291">
        <v>0</v>
      </c>
      <c r="I216" s="247">
        <f t="shared" si="69"/>
        <v>0</v>
      </c>
      <c r="J216" s="177"/>
      <c r="K216" s="543"/>
      <c r="L216" s="543">
        <f t="shared" si="72"/>
        <v>0</v>
      </c>
      <c r="M216" s="599">
        <f t="shared" si="73"/>
        <v>0</v>
      </c>
      <c r="N216" s="617"/>
      <c r="O216" s="617"/>
      <c r="P216" s="618"/>
      <c r="Q216" s="63" t="s">
        <v>44</v>
      </c>
      <c r="R216" s="212"/>
      <c r="S216" s="243"/>
      <c r="T216" s="243"/>
      <c r="Y216" s="178">
        <f t="shared" si="74"/>
        <v>0</v>
      </c>
      <c r="AI216" s="166"/>
      <c r="AJ216" s="166"/>
    </row>
    <row r="217" spans="1:38" ht="12.75" customHeight="1">
      <c r="A217" s="1">
        <f t="shared" si="70"/>
        <v>2416</v>
      </c>
      <c r="C217" s="252">
        <v>0</v>
      </c>
      <c r="D217" s="252">
        <f t="shared" si="71"/>
        <v>0</v>
      </c>
      <c r="E217" s="252">
        <v>0</v>
      </c>
      <c r="F217" s="249"/>
      <c r="G217" s="252">
        <f t="shared" si="68"/>
        <v>0</v>
      </c>
      <c r="H217" s="291">
        <v>0</v>
      </c>
      <c r="I217" s="247">
        <f t="shared" si="69"/>
        <v>0</v>
      </c>
      <c r="J217" s="177"/>
      <c r="K217" s="543"/>
      <c r="L217" s="543">
        <f t="shared" si="72"/>
        <v>0</v>
      </c>
      <c r="M217" s="599">
        <f t="shared" si="73"/>
        <v>0</v>
      </c>
      <c r="N217" s="617"/>
      <c r="O217" s="617"/>
      <c r="P217" s="618"/>
      <c r="R217" s="212"/>
      <c r="S217" s="243"/>
      <c r="T217" s="243"/>
      <c r="U217" s="243"/>
      <c r="Y217" s="178">
        <f t="shared" si="74"/>
        <v>0</v>
      </c>
      <c r="AI217" s="166"/>
      <c r="AJ217" s="166"/>
    </row>
    <row r="218" spans="1:38" ht="12.75" customHeight="1">
      <c r="C218" s="10"/>
      <c r="D218" s="252"/>
      <c r="E218" s="252"/>
      <c r="F218" s="249"/>
      <c r="G218" s="252"/>
      <c r="H218" s="239"/>
      <c r="I218" s="296"/>
      <c r="J218" s="250"/>
      <c r="K218" s="616"/>
      <c r="L218" s="616"/>
      <c r="M218" s="599"/>
      <c r="N218" s="617"/>
      <c r="O218" s="617"/>
      <c r="P218" s="618"/>
      <c r="R218" s="212"/>
      <c r="S218" s="243"/>
      <c r="T218" s="243"/>
      <c r="U218" s="243"/>
      <c r="AI218" s="166"/>
      <c r="AJ218" s="166"/>
    </row>
    <row r="219" spans="1:38" ht="12.75" customHeight="1">
      <c r="A219" s="1">
        <v>2419</v>
      </c>
      <c r="B219" s="15" t="s">
        <v>192</v>
      </c>
      <c r="C219" s="271">
        <f>$G$24</f>
        <v>0</v>
      </c>
      <c r="D219" s="252" t="s">
        <v>20</v>
      </c>
      <c r="E219" s="10" t="s">
        <v>159</v>
      </c>
      <c r="F219" s="249">
        <f>SUM(L210:L218)-L216</f>
        <v>0</v>
      </c>
      <c r="G219" s="252" t="s">
        <v>160</v>
      </c>
      <c r="H219" s="247"/>
      <c r="I219" s="296"/>
      <c r="J219" s="177"/>
      <c r="K219" s="543"/>
      <c r="L219" s="543">
        <f>ROUND((F219*C219%)*2,1)/2</f>
        <v>0</v>
      </c>
      <c r="M219" s="599">
        <f t="shared" ref="M219:M220" si="75">K219+L219</f>
        <v>0</v>
      </c>
      <c r="N219" s="617"/>
      <c r="O219" s="617"/>
      <c r="P219" s="618"/>
      <c r="R219" s="212"/>
      <c r="S219" s="243"/>
      <c r="T219" s="243"/>
      <c r="U219" s="243"/>
    </row>
    <row r="220" spans="1:38" ht="12.75" customHeight="1">
      <c r="B220" s="15" t="s">
        <v>193</v>
      </c>
      <c r="C220" s="271">
        <f>$G$24</f>
        <v>0</v>
      </c>
      <c r="D220" s="252" t="s">
        <v>20</v>
      </c>
      <c r="E220" s="10" t="s">
        <v>159</v>
      </c>
      <c r="F220" s="249">
        <f>SUM(K210:K218)-K216</f>
        <v>0</v>
      </c>
      <c r="G220" s="252" t="s">
        <v>160</v>
      </c>
      <c r="H220" s="247"/>
      <c r="I220" s="296"/>
      <c r="J220" s="177"/>
      <c r="K220" s="543">
        <f>ROUND((F220*C220%)*2,1)/2</f>
        <v>0</v>
      </c>
      <c r="L220" s="543"/>
      <c r="M220" s="599">
        <f t="shared" si="75"/>
        <v>0</v>
      </c>
      <c r="N220" s="617"/>
      <c r="O220" s="618"/>
      <c r="P220" s="618"/>
      <c r="R220" s="212"/>
      <c r="S220" s="243"/>
      <c r="T220" s="243"/>
      <c r="U220" s="243"/>
    </row>
    <row r="221" spans="1:38" ht="6.6" customHeight="1">
      <c r="C221" s="10"/>
      <c r="D221" s="252"/>
      <c r="E221" s="10"/>
      <c r="F221" s="249"/>
      <c r="G221" s="252"/>
      <c r="H221" s="247"/>
      <c r="I221" s="296"/>
      <c r="J221" s="250"/>
      <c r="K221" s="619"/>
      <c r="L221" s="619"/>
      <c r="M221" s="599"/>
      <c r="N221" s="599"/>
      <c r="O221" s="602"/>
      <c r="P221" s="602"/>
      <c r="R221" s="212"/>
      <c r="S221" s="243"/>
      <c r="T221" s="243"/>
      <c r="U221" s="243"/>
    </row>
    <row r="222" spans="1:38" ht="12.75" customHeight="1">
      <c r="B222" s="167" t="s">
        <v>194</v>
      </c>
      <c r="C222" s="189"/>
      <c r="D222" s="190"/>
      <c r="E222" s="189"/>
      <c r="F222" s="289"/>
      <c r="G222" s="190"/>
      <c r="H222" s="171"/>
      <c r="I222" s="171" t="s">
        <v>13</v>
      </c>
      <c r="J222" s="221"/>
      <c r="K222" s="597">
        <f t="shared" ref="K222:P222" si="76">SUM(K223:K234)</f>
        <v>0</v>
      </c>
      <c r="L222" s="597">
        <f t="shared" si="76"/>
        <v>0</v>
      </c>
      <c r="M222" s="606">
        <f t="shared" si="76"/>
        <v>0</v>
      </c>
      <c r="N222" s="606">
        <f t="shared" si="76"/>
        <v>0</v>
      </c>
      <c r="O222" s="606">
        <f t="shared" si="76"/>
        <v>0</v>
      </c>
      <c r="P222" s="606">
        <f t="shared" si="76"/>
        <v>0</v>
      </c>
      <c r="Q222" s="173"/>
      <c r="R222" s="212"/>
      <c r="S222" s="243"/>
      <c r="T222" s="243"/>
      <c r="U222" s="243"/>
    </row>
    <row r="223" spans="1:38" ht="12.75" customHeight="1">
      <c r="A223" s="89"/>
      <c r="B223" s="36"/>
      <c r="C223" s="159" t="s">
        <v>23</v>
      </c>
      <c r="D223" s="160" t="s">
        <v>124</v>
      </c>
      <c r="E223" s="159" t="s">
        <v>136</v>
      </c>
      <c r="F223" s="59"/>
      <c r="G223" s="181" t="s">
        <v>65</v>
      </c>
      <c r="H223" s="55" t="s">
        <v>143</v>
      </c>
      <c r="I223" s="55" t="s">
        <v>144</v>
      </c>
      <c r="J223" s="250"/>
      <c r="K223" s="616"/>
      <c r="L223" s="616"/>
      <c r="M223" s="617" t="s">
        <v>34</v>
      </c>
      <c r="N223" s="617"/>
      <c r="O223" s="617"/>
      <c r="P223" s="618"/>
      <c r="R223" s="226" t="s">
        <v>123</v>
      </c>
      <c r="S223" s="227" t="s">
        <v>124</v>
      </c>
      <c r="T223" s="228" t="s">
        <v>125</v>
      </c>
      <c r="U223" s="229" t="s">
        <v>48</v>
      </c>
      <c r="V223" s="230" t="s">
        <v>126</v>
      </c>
      <c r="W223" s="231" t="s">
        <v>127</v>
      </c>
      <c r="X223" s="232" t="s">
        <v>128</v>
      </c>
      <c r="Y223" s="233" t="s">
        <v>129</v>
      </c>
    </row>
    <row r="224" spans="1:38" ht="12.75" customHeight="1">
      <c r="A224" s="1">
        <v>2420</v>
      </c>
      <c r="B224" s="15" t="s">
        <v>639</v>
      </c>
      <c r="C224" s="252">
        <v>0</v>
      </c>
      <c r="D224" s="252">
        <f t="shared" ref="D224:D230" si="77">$G$21</f>
        <v>0</v>
      </c>
      <c r="E224" s="252">
        <v>0</v>
      </c>
      <c r="F224" s="249"/>
      <c r="G224" s="252">
        <f t="shared" ref="G224:G230" si="78">C224+D224+E224</f>
        <v>0</v>
      </c>
      <c r="H224" s="291">
        <v>0</v>
      </c>
      <c r="I224" s="247">
        <f t="shared" ref="I224:I230" si="79">ROUND(($H224*108.33%)*2,1)/2</f>
        <v>0</v>
      </c>
      <c r="J224" s="177"/>
      <c r="K224" s="543"/>
      <c r="L224" s="543">
        <f t="shared" ref="L224:L230" si="80">ROUND((G224*I224)*2,1)/2</f>
        <v>0</v>
      </c>
      <c r="M224" s="599">
        <f t="shared" ref="M224:M230" si="81">K224+L224</f>
        <v>0</v>
      </c>
      <c r="N224" s="617"/>
      <c r="O224" s="617"/>
      <c r="P224" s="618"/>
      <c r="Q224" s="116"/>
      <c r="R224" s="212"/>
      <c r="S224" s="243">
        <f>$Z$123</f>
        <v>0</v>
      </c>
      <c r="T224" s="243">
        <f>$Z$124</f>
        <v>0</v>
      </c>
      <c r="U224" s="53">
        <f>$Z$125</f>
        <v>0</v>
      </c>
      <c r="V224" s="53">
        <f>$Z$126</f>
        <v>0</v>
      </c>
      <c r="W224" s="53">
        <v>0</v>
      </c>
      <c r="X224" s="59">
        <v>0</v>
      </c>
      <c r="Y224" s="178">
        <f>W224*X224</f>
        <v>0</v>
      </c>
    </row>
    <row r="225" spans="1:36" ht="12.75" customHeight="1">
      <c r="A225" s="1">
        <f t="shared" ref="A225:A230" si="82">A224+1</f>
        <v>2421</v>
      </c>
      <c r="B225" s="15" t="s">
        <v>195</v>
      </c>
      <c r="C225" s="252">
        <v>0</v>
      </c>
      <c r="D225" s="252">
        <f t="shared" si="77"/>
        <v>0</v>
      </c>
      <c r="E225" s="252">
        <v>0</v>
      </c>
      <c r="F225" s="249"/>
      <c r="G225" s="252">
        <f t="shared" si="78"/>
        <v>0</v>
      </c>
      <c r="H225" s="291">
        <v>0</v>
      </c>
      <c r="I225" s="247">
        <f t="shared" si="79"/>
        <v>0</v>
      </c>
      <c r="J225" s="177"/>
      <c r="K225" s="543"/>
      <c r="L225" s="543">
        <f t="shared" si="80"/>
        <v>0</v>
      </c>
      <c r="M225" s="599">
        <f t="shared" si="81"/>
        <v>0</v>
      </c>
      <c r="N225" s="617"/>
      <c r="O225" s="617"/>
      <c r="P225" s="618"/>
      <c r="R225" s="212"/>
      <c r="S225" s="243"/>
      <c r="T225" s="243"/>
      <c r="U225" s="243"/>
      <c r="Y225" s="178">
        <f t="shared" ref="Y225:Y230" si="83">W225*X225</f>
        <v>0</v>
      </c>
    </row>
    <row r="226" spans="1:36" ht="12.75" customHeight="1">
      <c r="A226" s="1">
        <f t="shared" si="82"/>
        <v>2422</v>
      </c>
      <c r="B226" s="15" t="s">
        <v>196</v>
      </c>
      <c r="C226" s="252">
        <v>0</v>
      </c>
      <c r="D226" s="252">
        <f t="shared" si="77"/>
        <v>0</v>
      </c>
      <c r="E226" s="252">
        <v>0</v>
      </c>
      <c r="F226" s="249"/>
      <c r="G226" s="252">
        <f t="shared" si="78"/>
        <v>0</v>
      </c>
      <c r="H226" s="291">
        <v>0</v>
      </c>
      <c r="I226" s="247">
        <f t="shared" si="79"/>
        <v>0</v>
      </c>
      <c r="J226" s="177"/>
      <c r="K226" s="543"/>
      <c r="L226" s="543">
        <f t="shared" si="80"/>
        <v>0</v>
      </c>
      <c r="M226" s="599">
        <f t="shared" si="81"/>
        <v>0</v>
      </c>
      <c r="N226" s="617"/>
      <c r="O226" s="617"/>
      <c r="P226" s="618"/>
      <c r="R226" s="212"/>
      <c r="S226" s="243"/>
      <c r="T226" s="243"/>
      <c r="U226" s="243"/>
      <c r="Y226" s="178">
        <f t="shared" si="83"/>
        <v>0</v>
      </c>
    </row>
    <row r="227" spans="1:36" ht="12.75" customHeight="1">
      <c r="A227" s="1">
        <f t="shared" si="82"/>
        <v>2423</v>
      </c>
      <c r="B227" s="15" t="s">
        <v>640</v>
      </c>
      <c r="C227" s="252">
        <v>0</v>
      </c>
      <c r="D227" s="252">
        <f t="shared" si="77"/>
        <v>0</v>
      </c>
      <c r="E227" s="252">
        <v>0</v>
      </c>
      <c r="F227" s="249"/>
      <c r="G227" s="252">
        <f t="shared" si="78"/>
        <v>0</v>
      </c>
      <c r="H227" s="291">
        <v>0</v>
      </c>
      <c r="I227" s="247">
        <f t="shared" si="79"/>
        <v>0</v>
      </c>
      <c r="J227" s="177"/>
      <c r="K227" s="543"/>
      <c r="L227" s="543">
        <f t="shared" si="80"/>
        <v>0</v>
      </c>
      <c r="M227" s="599">
        <f t="shared" si="81"/>
        <v>0</v>
      </c>
      <c r="N227" s="617"/>
      <c r="O227" s="617"/>
      <c r="P227" s="618"/>
      <c r="R227" s="212"/>
      <c r="S227" s="243"/>
      <c r="T227" s="243"/>
      <c r="U227" s="243"/>
      <c r="Y227" s="178">
        <f t="shared" si="83"/>
        <v>0</v>
      </c>
    </row>
    <row r="228" spans="1:36" ht="12.75" customHeight="1">
      <c r="A228" s="1">
        <f t="shared" si="82"/>
        <v>2424</v>
      </c>
      <c r="B228" s="15" t="s">
        <v>641</v>
      </c>
      <c r="C228" s="252">
        <v>0</v>
      </c>
      <c r="D228" s="252">
        <f t="shared" si="77"/>
        <v>0</v>
      </c>
      <c r="E228" s="252">
        <v>0</v>
      </c>
      <c r="F228" s="249"/>
      <c r="G228" s="252">
        <f t="shared" si="78"/>
        <v>0</v>
      </c>
      <c r="H228" s="291">
        <v>0</v>
      </c>
      <c r="I228" s="247">
        <f t="shared" si="79"/>
        <v>0</v>
      </c>
      <c r="J228" s="177"/>
      <c r="K228" s="543"/>
      <c r="L228" s="543">
        <f t="shared" si="80"/>
        <v>0</v>
      </c>
      <c r="M228" s="599">
        <f t="shared" si="81"/>
        <v>0</v>
      </c>
      <c r="N228" s="617"/>
      <c r="O228" s="617"/>
      <c r="P228" s="618"/>
      <c r="R228" s="212"/>
      <c r="S228" s="243"/>
      <c r="T228" s="243"/>
      <c r="U228" s="243"/>
      <c r="Y228" s="178">
        <f t="shared" si="83"/>
        <v>0</v>
      </c>
    </row>
    <row r="229" spans="1:36" ht="12.75" customHeight="1">
      <c r="A229" s="1">
        <f t="shared" si="82"/>
        <v>2425</v>
      </c>
      <c r="B229" s="15" t="s">
        <v>630</v>
      </c>
      <c r="C229" s="252">
        <v>0</v>
      </c>
      <c r="D229" s="252">
        <f t="shared" si="77"/>
        <v>0</v>
      </c>
      <c r="E229" s="252">
        <v>0</v>
      </c>
      <c r="F229" s="249"/>
      <c r="G229" s="252">
        <f t="shared" si="78"/>
        <v>0</v>
      </c>
      <c r="H229" s="291">
        <v>0</v>
      </c>
      <c r="I229" s="247">
        <f t="shared" si="79"/>
        <v>0</v>
      </c>
      <c r="J229" s="177"/>
      <c r="K229" s="543"/>
      <c r="L229" s="543">
        <f t="shared" si="80"/>
        <v>0</v>
      </c>
      <c r="M229" s="599">
        <f t="shared" si="81"/>
        <v>0</v>
      </c>
      <c r="N229" s="617"/>
      <c r="O229" s="617"/>
      <c r="P229" s="618"/>
      <c r="Q229" s="63" t="s">
        <v>44</v>
      </c>
      <c r="R229" s="212"/>
      <c r="S229" s="243"/>
      <c r="T229" s="243"/>
      <c r="U229" s="243"/>
      <c r="Y229" s="178">
        <f t="shared" si="83"/>
        <v>0</v>
      </c>
    </row>
    <row r="230" spans="1:36" ht="12.75" customHeight="1">
      <c r="A230" s="1">
        <f t="shared" si="82"/>
        <v>2426</v>
      </c>
      <c r="C230" s="252">
        <v>0</v>
      </c>
      <c r="D230" s="252">
        <f t="shared" si="77"/>
        <v>0</v>
      </c>
      <c r="E230" s="252">
        <v>0</v>
      </c>
      <c r="F230" s="249"/>
      <c r="G230" s="252">
        <f t="shared" si="78"/>
        <v>0</v>
      </c>
      <c r="H230" s="291">
        <v>0</v>
      </c>
      <c r="I230" s="247">
        <f t="shared" si="79"/>
        <v>0</v>
      </c>
      <c r="J230" s="177"/>
      <c r="K230" s="543"/>
      <c r="L230" s="543">
        <f t="shared" si="80"/>
        <v>0</v>
      </c>
      <c r="M230" s="599">
        <f t="shared" si="81"/>
        <v>0</v>
      </c>
      <c r="N230" s="617"/>
      <c r="O230" s="617"/>
      <c r="P230" s="618"/>
      <c r="R230" s="212"/>
      <c r="S230" s="243"/>
      <c r="T230" s="243"/>
      <c r="U230" s="243"/>
      <c r="Y230" s="178">
        <f t="shared" si="83"/>
        <v>0</v>
      </c>
    </row>
    <row r="231" spans="1:36" ht="12.75" customHeight="1">
      <c r="C231" s="10"/>
      <c r="D231" s="252"/>
      <c r="E231" s="252"/>
      <c r="F231" s="249"/>
      <c r="G231" s="252"/>
      <c r="H231" s="239"/>
      <c r="I231" s="282"/>
      <c r="J231" s="283"/>
      <c r="K231" s="619"/>
      <c r="L231" s="619"/>
      <c r="M231" s="599"/>
      <c r="N231" s="617"/>
      <c r="O231" s="617"/>
      <c r="P231" s="618"/>
      <c r="R231" s="212"/>
      <c r="S231" s="243"/>
      <c r="T231" s="243"/>
      <c r="U231" s="243"/>
    </row>
    <row r="232" spans="1:36" ht="12.75" customHeight="1">
      <c r="A232" s="1">
        <v>2429</v>
      </c>
      <c r="B232" s="15" t="s">
        <v>197</v>
      </c>
      <c r="C232" s="271">
        <f>$G$24</f>
        <v>0</v>
      </c>
      <c r="D232" s="252" t="s">
        <v>20</v>
      </c>
      <c r="E232" s="10" t="s">
        <v>159</v>
      </c>
      <c r="F232" s="249">
        <f>SUM(L223:L231)-L229</f>
        <v>0</v>
      </c>
      <c r="G232" s="252" t="s">
        <v>160</v>
      </c>
      <c r="H232" s="247"/>
      <c r="I232" s="282"/>
      <c r="J232" s="177"/>
      <c r="K232" s="543"/>
      <c r="L232" s="543">
        <f>ROUND((F232*C232%)*2,1)/2</f>
        <v>0</v>
      </c>
      <c r="M232" s="599">
        <f t="shared" ref="M232:M233" si="84">K232+L232</f>
        <v>0</v>
      </c>
      <c r="N232" s="617"/>
      <c r="O232" s="617"/>
      <c r="P232" s="618"/>
      <c r="R232" s="212"/>
      <c r="S232" s="243"/>
      <c r="T232" s="243"/>
      <c r="U232" s="243"/>
    </row>
    <row r="233" spans="1:36" ht="12.75" customHeight="1">
      <c r="B233" s="15" t="s">
        <v>198</v>
      </c>
      <c r="C233" s="271">
        <f>$G$24</f>
        <v>0</v>
      </c>
      <c r="D233" s="252" t="s">
        <v>20</v>
      </c>
      <c r="E233" s="10" t="s">
        <v>159</v>
      </c>
      <c r="F233" s="249">
        <f>SUM(K223:K231)-K229</f>
        <v>0</v>
      </c>
      <c r="G233" s="252" t="s">
        <v>160</v>
      </c>
      <c r="H233" s="247"/>
      <c r="I233" s="282"/>
      <c r="J233" s="177"/>
      <c r="K233" s="543">
        <f>ROUND((F233*C233%)*2,1)/2</f>
        <v>0</v>
      </c>
      <c r="L233" s="543"/>
      <c r="M233" s="599">
        <f t="shared" si="84"/>
        <v>0</v>
      </c>
      <c r="N233" s="617"/>
      <c r="O233" s="602"/>
      <c r="P233" s="618"/>
      <c r="R233" s="212"/>
      <c r="S233" s="243"/>
      <c r="T233" s="243"/>
      <c r="U233" s="243"/>
    </row>
    <row r="234" spans="1:36" ht="7.35" customHeight="1">
      <c r="C234" s="10"/>
      <c r="D234" s="252"/>
      <c r="E234" s="10"/>
      <c r="F234" s="249"/>
      <c r="G234" s="252"/>
      <c r="H234" s="247"/>
      <c r="I234" s="282"/>
      <c r="J234" s="283"/>
      <c r="K234" s="619"/>
      <c r="L234" s="619"/>
      <c r="M234" s="599"/>
      <c r="N234" s="599"/>
      <c r="O234" s="602"/>
      <c r="P234" s="602"/>
      <c r="R234" s="212"/>
      <c r="S234" s="243"/>
      <c r="T234" s="243"/>
      <c r="U234" s="243"/>
    </row>
    <row r="235" spans="1:36" ht="12.75" customHeight="1">
      <c r="B235" s="167" t="s">
        <v>199</v>
      </c>
      <c r="C235" s="189"/>
      <c r="D235" s="190"/>
      <c r="E235" s="189"/>
      <c r="F235" s="289"/>
      <c r="G235" s="190"/>
      <c r="H235" s="171"/>
      <c r="I235" s="171" t="s">
        <v>13</v>
      </c>
      <c r="J235" s="221"/>
      <c r="K235" s="597">
        <f t="shared" ref="K235:P235" si="85">SUM(K236:K246)</f>
        <v>0</v>
      </c>
      <c r="L235" s="597">
        <f t="shared" si="85"/>
        <v>0</v>
      </c>
      <c r="M235" s="606">
        <f t="shared" si="85"/>
        <v>0</v>
      </c>
      <c r="N235" s="606">
        <f t="shared" si="85"/>
        <v>0</v>
      </c>
      <c r="O235" s="606">
        <f t="shared" si="85"/>
        <v>0</v>
      </c>
      <c r="P235" s="606">
        <f t="shared" si="85"/>
        <v>0</v>
      </c>
      <c r="Q235" s="173"/>
      <c r="R235" s="212"/>
      <c r="S235" s="243"/>
      <c r="T235" s="243"/>
      <c r="U235" s="243"/>
    </row>
    <row r="236" spans="1:36" ht="12.75" customHeight="1">
      <c r="B236" s="36"/>
      <c r="C236" s="159" t="s">
        <v>23</v>
      </c>
      <c r="D236" s="160" t="s">
        <v>124</v>
      </c>
      <c r="E236" s="159" t="s">
        <v>136</v>
      </c>
      <c r="F236" s="59"/>
      <c r="G236" s="181" t="s">
        <v>65</v>
      </c>
      <c r="H236" s="55" t="s">
        <v>143</v>
      </c>
      <c r="I236" s="55" t="s">
        <v>144</v>
      </c>
      <c r="J236" s="250"/>
      <c r="K236" s="616"/>
      <c r="L236" s="616"/>
      <c r="M236" s="617" t="s">
        <v>34</v>
      </c>
      <c r="N236" s="617"/>
      <c r="O236" s="617"/>
      <c r="P236" s="618"/>
      <c r="R236" s="226" t="s">
        <v>123</v>
      </c>
      <c r="S236" s="227" t="s">
        <v>124</v>
      </c>
      <c r="T236" s="228" t="s">
        <v>125</v>
      </c>
      <c r="U236" s="229" t="s">
        <v>48</v>
      </c>
      <c r="V236" s="230" t="s">
        <v>126</v>
      </c>
      <c r="W236" s="231" t="s">
        <v>127</v>
      </c>
      <c r="X236" s="232" t="s">
        <v>128</v>
      </c>
      <c r="Y236" s="233" t="s">
        <v>129</v>
      </c>
    </row>
    <row r="237" spans="1:36" ht="12.75" customHeight="1">
      <c r="A237" s="1">
        <v>2430</v>
      </c>
      <c r="B237" s="15" t="s">
        <v>200</v>
      </c>
      <c r="C237" s="252">
        <v>0</v>
      </c>
      <c r="D237" s="252">
        <f>$G$21</f>
        <v>0</v>
      </c>
      <c r="E237" s="252">
        <v>0</v>
      </c>
      <c r="F237" s="287"/>
      <c r="G237" s="252">
        <f>C237+D237+E237</f>
        <v>0</v>
      </c>
      <c r="H237" s="291">
        <v>0</v>
      </c>
      <c r="I237" s="247">
        <f t="shared" ref="I237:I242" si="86">ROUND(($H237*108.33%)*2,1)/2</f>
        <v>0</v>
      </c>
      <c r="J237" s="177"/>
      <c r="K237" s="543"/>
      <c r="L237" s="543">
        <f t="shared" ref="L237:L242" si="87">ROUND((G237*I237)*2,1)/2</f>
        <v>0</v>
      </c>
      <c r="M237" s="599">
        <f t="shared" ref="M237:M242" si="88">K237+L237</f>
        <v>0</v>
      </c>
      <c r="N237" s="617"/>
      <c r="O237" s="617"/>
      <c r="P237" s="618"/>
      <c r="R237" s="212"/>
      <c r="S237" s="243">
        <f>$Z$123</f>
        <v>0</v>
      </c>
      <c r="T237" s="243">
        <f>$Z$124</f>
        <v>0</v>
      </c>
      <c r="U237" s="53">
        <f>$Z$125</f>
        <v>0</v>
      </c>
      <c r="V237" s="53">
        <f>$Z$126</f>
        <v>0</v>
      </c>
      <c r="W237" s="53">
        <v>0</v>
      </c>
      <c r="X237" s="59">
        <v>0</v>
      </c>
      <c r="Y237" s="178">
        <f t="shared" ref="Y237:Y242" si="89">W237*X237</f>
        <v>0</v>
      </c>
      <c r="AJ237" s="166"/>
    </row>
    <row r="238" spans="1:36" ht="12.75" customHeight="1">
      <c r="A238" s="1">
        <f>A237+1</f>
        <v>2431</v>
      </c>
      <c r="B238" s="15" t="s">
        <v>201</v>
      </c>
      <c r="C238" s="252">
        <v>0</v>
      </c>
      <c r="D238" s="252">
        <f>$G$21</f>
        <v>0</v>
      </c>
      <c r="E238" s="252">
        <v>0</v>
      </c>
      <c r="F238" s="249"/>
      <c r="G238" s="252">
        <f>C238+D238+E238</f>
        <v>0</v>
      </c>
      <c r="H238" s="291">
        <v>0</v>
      </c>
      <c r="I238" s="247">
        <f t="shared" si="86"/>
        <v>0</v>
      </c>
      <c r="J238" s="177"/>
      <c r="K238" s="543"/>
      <c r="L238" s="543">
        <f t="shared" si="87"/>
        <v>0</v>
      </c>
      <c r="M238" s="599">
        <f t="shared" si="88"/>
        <v>0</v>
      </c>
      <c r="N238" s="617"/>
      <c r="O238" s="617"/>
      <c r="P238" s="618"/>
      <c r="R238" s="212"/>
      <c r="S238" s="243"/>
      <c r="T238" s="243"/>
      <c r="V238" s="15"/>
      <c r="Y238" s="178">
        <f t="shared" si="89"/>
        <v>0</v>
      </c>
    </row>
    <row r="239" spans="1:36" ht="12.75" customHeight="1">
      <c r="A239" s="1">
        <f>A238+1</f>
        <v>2432</v>
      </c>
      <c r="B239" s="15" t="s">
        <v>202</v>
      </c>
      <c r="C239" s="252">
        <v>0</v>
      </c>
      <c r="D239" s="252">
        <f>$G$21</f>
        <v>0</v>
      </c>
      <c r="E239" s="252">
        <v>0</v>
      </c>
      <c r="F239" s="249"/>
      <c r="G239" s="252">
        <f>C239+D239+E239</f>
        <v>0</v>
      </c>
      <c r="H239" s="291">
        <v>0</v>
      </c>
      <c r="I239" s="247">
        <f t="shared" si="86"/>
        <v>0</v>
      </c>
      <c r="J239" s="177"/>
      <c r="K239" s="543"/>
      <c r="L239" s="543">
        <f t="shared" si="87"/>
        <v>0</v>
      </c>
      <c r="M239" s="599">
        <f t="shared" si="88"/>
        <v>0</v>
      </c>
      <c r="N239" s="617"/>
      <c r="O239" s="617"/>
      <c r="P239" s="618"/>
      <c r="R239" s="212"/>
      <c r="S239" s="243"/>
      <c r="T239" s="243"/>
      <c r="V239" s="15"/>
      <c r="Y239" s="178">
        <f t="shared" si="89"/>
        <v>0</v>
      </c>
    </row>
    <row r="240" spans="1:36" ht="12.75" customHeight="1">
      <c r="A240" s="1">
        <f>A239+1</f>
        <v>2433</v>
      </c>
      <c r="B240" s="15" t="s">
        <v>203</v>
      </c>
      <c r="C240" s="252"/>
      <c r="D240" s="252"/>
      <c r="E240" s="252"/>
      <c r="F240" s="273" t="s">
        <v>171</v>
      </c>
      <c r="G240" s="10">
        <v>0</v>
      </c>
      <c r="H240" s="291">
        <v>0</v>
      </c>
      <c r="I240" s="247">
        <f t="shared" si="86"/>
        <v>0</v>
      </c>
      <c r="J240" s="177"/>
      <c r="K240" s="543"/>
      <c r="L240" s="543">
        <f t="shared" si="87"/>
        <v>0</v>
      </c>
      <c r="M240" s="599">
        <f t="shared" si="88"/>
        <v>0</v>
      </c>
      <c r="N240" s="617"/>
      <c r="O240" s="617"/>
      <c r="P240" s="618"/>
      <c r="R240" s="212"/>
      <c r="S240" s="243"/>
      <c r="T240" s="243"/>
      <c r="U240" s="243"/>
      <c r="Y240" s="178">
        <f t="shared" si="89"/>
        <v>0</v>
      </c>
    </row>
    <row r="241" spans="1:38" ht="12.75" customHeight="1">
      <c r="A241" s="1">
        <f>A240+1</f>
        <v>2434</v>
      </c>
      <c r="B241" s="15" t="s">
        <v>630</v>
      </c>
      <c r="C241" s="252">
        <v>0</v>
      </c>
      <c r="D241" s="252">
        <f>$G$21</f>
        <v>0</v>
      </c>
      <c r="E241" s="252">
        <v>0</v>
      </c>
      <c r="F241" s="273"/>
      <c r="G241" s="252">
        <f>C241+D241+E241</f>
        <v>0</v>
      </c>
      <c r="H241" s="291">
        <v>0</v>
      </c>
      <c r="I241" s="247">
        <f t="shared" si="86"/>
        <v>0</v>
      </c>
      <c r="J241" s="177"/>
      <c r="K241" s="543"/>
      <c r="L241" s="543">
        <f t="shared" si="87"/>
        <v>0</v>
      </c>
      <c r="M241" s="599">
        <f t="shared" si="88"/>
        <v>0</v>
      </c>
      <c r="N241" s="617"/>
      <c r="O241" s="617"/>
      <c r="P241" s="618"/>
      <c r="Q241" s="63" t="s">
        <v>44</v>
      </c>
      <c r="R241" s="212"/>
      <c r="S241" s="243"/>
      <c r="T241" s="243"/>
      <c r="U241" s="243"/>
      <c r="Y241" s="178">
        <f t="shared" si="89"/>
        <v>0</v>
      </c>
    </row>
    <row r="242" spans="1:38" ht="12.75" customHeight="1">
      <c r="A242" s="1">
        <f>A241+1</f>
        <v>2435</v>
      </c>
      <c r="C242" s="252">
        <v>0</v>
      </c>
      <c r="D242" s="252">
        <f>$G$21</f>
        <v>0</v>
      </c>
      <c r="E242" s="252">
        <v>0</v>
      </c>
      <c r="F242" s="249"/>
      <c r="G242" s="252">
        <f>C242+D242+E242</f>
        <v>0</v>
      </c>
      <c r="H242" s="291">
        <v>0</v>
      </c>
      <c r="I242" s="247">
        <f t="shared" si="86"/>
        <v>0</v>
      </c>
      <c r="J242" s="177"/>
      <c r="K242" s="543"/>
      <c r="L242" s="543">
        <f t="shared" si="87"/>
        <v>0</v>
      </c>
      <c r="M242" s="599">
        <f t="shared" si="88"/>
        <v>0</v>
      </c>
      <c r="N242" s="617"/>
      <c r="O242" s="617"/>
      <c r="P242" s="618"/>
      <c r="R242" s="212"/>
      <c r="S242" s="243"/>
      <c r="T242" s="243"/>
      <c r="U242" s="243"/>
      <c r="Y242" s="178">
        <f t="shared" si="89"/>
        <v>0</v>
      </c>
    </row>
    <row r="243" spans="1:38" ht="12.75" customHeight="1">
      <c r="C243" s="10"/>
      <c r="D243" s="252"/>
      <c r="E243" s="10"/>
      <c r="F243" s="249"/>
      <c r="G243" s="252"/>
      <c r="H243" s="247"/>
      <c r="I243" s="296"/>
      <c r="J243" s="250"/>
      <c r="K243" s="616"/>
      <c r="L243" s="616"/>
      <c r="M243" s="599"/>
      <c r="N243" s="617"/>
      <c r="O243" s="617"/>
      <c r="P243" s="618"/>
      <c r="R243" s="212"/>
      <c r="S243" s="243"/>
      <c r="T243" s="243"/>
      <c r="U243" s="243"/>
    </row>
    <row r="244" spans="1:38" ht="12.75" customHeight="1">
      <c r="A244" s="1">
        <v>2439</v>
      </c>
      <c r="B244" s="15" t="s">
        <v>204</v>
      </c>
      <c r="C244" s="271">
        <f>$G$24</f>
        <v>0</v>
      </c>
      <c r="D244" s="252" t="s">
        <v>20</v>
      </c>
      <c r="E244" s="10" t="s">
        <v>159</v>
      </c>
      <c r="F244" s="249">
        <f>SUM(L236:L243)-L241</f>
        <v>0</v>
      </c>
      <c r="G244" s="252" t="s">
        <v>160</v>
      </c>
      <c r="H244" s="247"/>
      <c r="I244" s="296"/>
      <c r="J244" s="177"/>
      <c r="K244" s="543"/>
      <c r="L244" s="543">
        <f>ROUND((F244*C244%)*2,1)/2</f>
        <v>0</v>
      </c>
      <c r="M244" s="599">
        <f t="shared" ref="M244:M245" si="90">K244+L244</f>
        <v>0</v>
      </c>
      <c r="N244" s="617"/>
      <c r="O244" s="617"/>
      <c r="P244" s="618"/>
      <c r="R244" s="212"/>
      <c r="S244" s="243"/>
      <c r="T244" s="243"/>
      <c r="U244" s="243"/>
    </row>
    <row r="245" spans="1:38" ht="12.75" customHeight="1">
      <c r="B245" s="15" t="s">
        <v>205</v>
      </c>
      <c r="C245" s="271">
        <f>$G$24</f>
        <v>0</v>
      </c>
      <c r="D245" s="252" t="s">
        <v>20</v>
      </c>
      <c r="E245" s="10" t="s">
        <v>159</v>
      </c>
      <c r="F245" s="249">
        <f>SUM(K236:K243)-K241</f>
        <v>0</v>
      </c>
      <c r="G245" s="252" t="s">
        <v>160</v>
      </c>
      <c r="H245" s="247"/>
      <c r="I245" s="296"/>
      <c r="J245" s="177"/>
      <c r="K245" s="543">
        <f>ROUND((F245*C245%)*2,1)/2</f>
        <v>0</v>
      </c>
      <c r="L245" s="543"/>
      <c r="M245" s="599">
        <f t="shared" si="90"/>
        <v>0</v>
      </c>
      <c r="N245" s="617"/>
      <c r="O245" s="602"/>
      <c r="P245" s="618"/>
      <c r="R245" s="212"/>
      <c r="S245" s="243"/>
      <c r="T245" s="243"/>
      <c r="U245" s="243"/>
    </row>
    <row r="246" spans="1:38" ht="12.75" customHeight="1">
      <c r="C246" s="10"/>
      <c r="D246" s="252"/>
      <c r="E246" s="10"/>
      <c r="F246" s="249"/>
      <c r="G246" s="252"/>
      <c r="H246" s="247"/>
      <c r="I246" s="296"/>
      <c r="J246" s="250"/>
      <c r="K246" s="616"/>
      <c r="L246" s="616"/>
      <c r="M246" s="599"/>
      <c r="N246" s="599"/>
      <c r="O246" s="602"/>
      <c r="P246" s="602"/>
      <c r="R246" s="212"/>
      <c r="S246" s="243"/>
      <c r="T246" s="243"/>
      <c r="U246" s="243"/>
    </row>
    <row r="247" spans="1:38" ht="12.75" customHeight="1">
      <c r="C247" s="10"/>
      <c r="D247" s="252"/>
      <c r="E247" s="10"/>
      <c r="F247" s="249"/>
      <c r="G247" s="252"/>
      <c r="H247" s="247"/>
      <c r="I247" s="296"/>
      <c r="J247" s="250"/>
      <c r="K247" s="619"/>
      <c r="L247" s="619"/>
      <c r="M247" s="622"/>
      <c r="N247" s="622"/>
      <c r="O247" s="602"/>
      <c r="P247" s="623"/>
      <c r="R247" s="212"/>
      <c r="S247" s="243"/>
      <c r="T247" s="243"/>
      <c r="U247" s="243"/>
    </row>
    <row r="248" spans="1:38" s="36" customFormat="1" ht="12.75" customHeight="1">
      <c r="A248" s="1"/>
      <c r="B248" s="167" t="s">
        <v>206</v>
      </c>
      <c r="C248" s="189"/>
      <c r="D248" s="190"/>
      <c r="E248" s="189"/>
      <c r="F248" s="289"/>
      <c r="G248" s="190"/>
      <c r="H248" s="171"/>
      <c r="I248" s="171" t="s">
        <v>13</v>
      </c>
      <c r="J248" s="221"/>
      <c r="K248" s="597">
        <f t="shared" ref="K248:P248" si="91">SUM(K249:K260)</f>
        <v>0</v>
      </c>
      <c r="L248" s="597">
        <f t="shared" si="91"/>
        <v>0</v>
      </c>
      <c r="M248" s="606">
        <f t="shared" si="91"/>
        <v>0</v>
      </c>
      <c r="N248" s="606">
        <f t="shared" si="91"/>
        <v>0</v>
      </c>
      <c r="O248" s="606">
        <f t="shared" si="91"/>
        <v>0</v>
      </c>
      <c r="P248" s="606">
        <f t="shared" si="91"/>
        <v>0</v>
      </c>
      <c r="Q248" s="173"/>
      <c r="R248" s="212"/>
      <c r="S248" s="243"/>
      <c r="T248" s="243"/>
      <c r="U248" s="243"/>
      <c r="V248" s="53"/>
      <c r="W248" s="53"/>
      <c r="X248" s="59"/>
      <c r="Y248" s="178"/>
      <c r="Z248" s="460"/>
      <c r="AA248" s="14"/>
      <c r="AB248" s="15"/>
      <c r="AC248" s="16"/>
      <c r="AD248" s="16"/>
      <c r="AE248" s="15"/>
      <c r="AF248" s="15"/>
      <c r="AG248" s="15"/>
      <c r="AH248" s="15"/>
      <c r="AI248" s="17"/>
      <c r="AJ248" s="17"/>
      <c r="AK248" s="63"/>
      <c r="AL248" s="19"/>
    </row>
    <row r="249" spans="1:38" ht="12.75" customHeight="1">
      <c r="B249" s="36"/>
      <c r="C249" s="159" t="s">
        <v>23</v>
      </c>
      <c r="D249" s="160" t="s">
        <v>124</v>
      </c>
      <c r="E249" s="159" t="s">
        <v>136</v>
      </c>
      <c r="F249" s="59"/>
      <c r="G249" s="181" t="s">
        <v>65</v>
      </c>
      <c r="H249" s="55" t="s">
        <v>143</v>
      </c>
      <c r="I249" s="55" t="s">
        <v>144</v>
      </c>
      <c r="J249" s="250"/>
      <c r="K249" s="616"/>
      <c r="L249" s="616"/>
      <c r="M249" s="617" t="s">
        <v>34</v>
      </c>
      <c r="N249" s="617"/>
      <c r="O249" s="617"/>
      <c r="P249" s="618"/>
      <c r="R249" s="226" t="s">
        <v>123</v>
      </c>
      <c r="S249" s="227" t="s">
        <v>124</v>
      </c>
      <c r="T249" s="228" t="s">
        <v>125</v>
      </c>
      <c r="U249" s="229" t="s">
        <v>48</v>
      </c>
      <c r="V249" s="230" t="s">
        <v>126</v>
      </c>
      <c r="W249" s="231" t="s">
        <v>127</v>
      </c>
      <c r="X249" s="232" t="s">
        <v>128</v>
      </c>
      <c r="Y249" s="233" t="s">
        <v>129</v>
      </c>
      <c r="AI249" s="296"/>
      <c r="AJ249" s="166"/>
    </row>
    <row r="250" spans="1:38" ht="12.75" customHeight="1">
      <c r="A250" s="1">
        <v>2440</v>
      </c>
      <c r="B250" s="15" t="s">
        <v>207</v>
      </c>
      <c r="C250" s="252">
        <v>0</v>
      </c>
      <c r="D250" s="252">
        <f>$G$21</f>
        <v>0</v>
      </c>
      <c r="E250" s="252">
        <v>0</v>
      </c>
      <c r="F250" s="287"/>
      <c r="G250" s="252">
        <f>C250+D250+E250</f>
        <v>0</v>
      </c>
      <c r="H250" s="291">
        <v>0</v>
      </c>
      <c r="I250" s="247">
        <f t="shared" ref="I250:I256" si="92">ROUND(($H250*108.33%)*2,1)/2</f>
        <v>0</v>
      </c>
      <c r="J250" s="177"/>
      <c r="K250" s="543"/>
      <c r="L250" s="543">
        <f>ROUND((G250*I250)*2,1)/2</f>
        <v>0</v>
      </c>
      <c r="M250" s="599">
        <f>K250+L250</f>
        <v>0</v>
      </c>
      <c r="N250" s="617"/>
      <c r="O250" s="617"/>
      <c r="P250" s="618"/>
      <c r="R250" s="212"/>
      <c r="S250" s="243">
        <f>$Z$123</f>
        <v>0</v>
      </c>
      <c r="T250" s="243">
        <f>$Z$124</f>
        <v>0</v>
      </c>
      <c r="U250" s="53">
        <f>$Z$125</f>
        <v>0</v>
      </c>
      <c r="V250" s="53">
        <f>$Z$126</f>
        <v>0</v>
      </c>
      <c r="W250" s="53">
        <v>0</v>
      </c>
      <c r="X250" s="59">
        <v>0</v>
      </c>
      <c r="Y250" s="178">
        <f>W250*X250</f>
        <v>0</v>
      </c>
      <c r="AJ250" s="166"/>
    </row>
    <row r="251" spans="1:38" ht="12.75" customHeight="1">
      <c r="A251" s="1">
        <f t="shared" ref="A251:A256" si="93">A250+1</f>
        <v>2441</v>
      </c>
      <c r="B251" s="15" t="s">
        <v>208</v>
      </c>
      <c r="C251" s="252">
        <v>0</v>
      </c>
      <c r="D251" s="252">
        <f t="shared" ref="D251:D256" si="94">$G$21</f>
        <v>0</v>
      </c>
      <c r="E251" s="252">
        <v>0</v>
      </c>
      <c r="F251" s="273"/>
      <c r="G251" s="252">
        <f t="shared" ref="G251:G256" si="95">C251+D251+E251</f>
        <v>0</v>
      </c>
      <c r="H251" s="291">
        <v>0</v>
      </c>
      <c r="I251" s="247">
        <f t="shared" si="92"/>
        <v>0</v>
      </c>
      <c r="J251" s="177"/>
      <c r="K251" s="543"/>
      <c r="L251" s="543">
        <f t="shared" ref="L251:L256" si="96">ROUND((G251*I251)*2,1)/2</f>
        <v>0</v>
      </c>
      <c r="M251" s="599">
        <f t="shared" ref="M251:M256" si="97">K251+L251</f>
        <v>0</v>
      </c>
      <c r="N251" s="617"/>
      <c r="O251" s="617"/>
      <c r="P251" s="618"/>
      <c r="R251" s="212"/>
      <c r="S251" s="243"/>
      <c r="T251" s="243"/>
      <c r="V251" s="15"/>
      <c r="Y251" s="178">
        <f t="shared" ref="Y251:Y256" si="98">W251*X251</f>
        <v>0</v>
      </c>
      <c r="AJ251" s="166"/>
    </row>
    <row r="252" spans="1:38" ht="12.75" customHeight="1">
      <c r="A252" s="1">
        <f t="shared" si="93"/>
        <v>2442</v>
      </c>
      <c r="B252" s="15" t="s">
        <v>642</v>
      </c>
      <c r="C252" s="252">
        <v>0</v>
      </c>
      <c r="D252" s="252">
        <f t="shared" si="94"/>
        <v>0</v>
      </c>
      <c r="E252" s="252">
        <v>0</v>
      </c>
      <c r="F252" s="249"/>
      <c r="G252" s="252">
        <f t="shared" si="95"/>
        <v>0</v>
      </c>
      <c r="H252" s="291">
        <v>0</v>
      </c>
      <c r="I252" s="247">
        <f t="shared" si="92"/>
        <v>0</v>
      </c>
      <c r="J252" s="177"/>
      <c r="K252" s="543"/>
      <c r="L252" s="543">
        <f t="shared" si="96"/>
        <v>0</v>
      </c>
      <c r="M252" s="599">
        <f t="shared" si="97"/>
        <v>0</v>
      </c>
      <c r="N252" s="617"/>
      <c r="O252" s="617"/>
      <c r="P252" s="618"/>
      <c r="R252" s="212"/>
      <c r="S252" s="243"/>
      <c r="T252" s="243"/>
      <c r="V252" s="15"/>
      <c r="Y252" s="178">
        <f t="shared" si="98"/>
        <v>0</v>
      </c>
      <c r="AI252" s="166"/>
      <c r="AJ252" s="166"/>
    </row>
    <row r="253" spans="1:38" ht="12.75" customHeight="1">
      <c r="A253" s="1">
        <f t="shared" si="93"/>
        <v>2443</v>
      </c>
      <c r="B253" s="15" t="s">
        <v>209</v>
      </c>
      <c r="C253" s="252"/>
      <c r="D253" s="252"/>
      <c r="E253" s="252"/>
      <c r="F253" s="273" t="s">
        <v>171</v>
      </c>
      <c r="G253" s="10">
        <v>0</v>
      </c>
      <c r="H253" s="291">
        <v>0</v>
      </c>
      <c r="I253" s="247">
        <f t="shared" si="92"/>
        <v>0</v>
      </c>
      <c r="J253" s="177"/>
      <c r="K253" s="543"/>
      <c r="L253" s="543">
        <f t="shared" si="96"/>
        <v>0</v>
      </c>
      <c r="M253" s="599">
        <f t="shared" si="97"/>
        <v>0</v>
      </c>
      <c r="N253" s="617"/>
      <c r="O253" s="617"/>
      <c r="P253" s="618"/>
      <c r="R253" s="212"/>
      <c r="S253" s="243"/>
      <c r="T253" s="243"/>
      <c r="U253" s="243"/>
      <c r="Y253" s="178">
        <f t="shared" si="98"/>
        <v>0</v>
      </c>
      <c r="AI253" s="166"/>
      <c r="AJ253" s="166"/>
    </row>
    <row r="254" spans="1:38" ht="12.75" customHeight="1">
      <c r="A254" s="1">
        <f t="shared" si="93"/>
        <v>2444</v>
      </c>
      <c r="B254" s="15" t="s">
        <v>643</v>
      </c>
      <c r="C254" s="252"/>
      <c r="D254" s="252"/>
      <c r="E254" s="252"/>
      <c r="F254" s="273" t="s">
        <v>171</v>
      </c>
      <c r="G254" s="10">
        <v>0</v>
      </c>
      <c r="H254" s="291">
        <v>0</v>
      </c>
      <c r="I254" s="247">
        <f t="shared" si="92"/>
        <v>0</v>
      </c>
      <c r="J254" s="177"/>
      <c r="K254" s="543"/>
      <c r="L254" s="543">
        <f t="shared" si="96"/>
        <v>0</v>
      </c>
      <c r="M254" s="599">
        <f t="shared" si="97"/>
        <v>0</v>
      </c>
      <c r="N254" s="617"/>
      <c r="O254" s="617"/>
      <c r="P254" s="618"/>
      <c r="R254" s="212"/>
      <c r="S254" s="243"/>
      <c r="T254" s="243"/>
      <c r="U254" s="243"/>
      <c r="Y254" s="178">
        <f t="shared" si="98"/>
        <v>0</v>
      </c>
      <c r="AI254" s="166"/>
      <c r="AJ254" s="166"/>
    </row>
    <row r="255" spans="1:38" ht="12.75" customHeight="1">
      <c r="A255" s="1">
        <f t="shared" si="93"/>
        <v>2445</v>
      </c>
      <c r="B255" s="15" t="s">
        <v>630</v>
      </c>
      <c r="C255" s="252">
        <v>0</v>
      </c>
      <c r="D255" s="252">
        <f t="shared" si="94"/>
        <v>0</v>
      </c>
      <c r="E255" s="252">
        <v>0</v>
      </c>
      <c r="F255" s="273"/>
      <c r="G255" s="252">
        <f t="shared" si="95"/>
        <v>0</v>
      </c>
      <c r="H255" s="291">
        <v>0</v>
      </c>
      <c r="I255" s="247">
        <f t="shared" si="92"/>
        <v>0</v>
      </c>
      <c r="J255" s="177"/>
      <c r="K255" s="543"/>
      <c r="L255" s="543">
        <f t="shared" si="96"/>
        <v>0</v>
      </c>
      <c r="M255" s="599">
        <f t="shared" si="97"/>
        <v>0</v>
      </c>
      <c r="N255" s="617"/>
      <c r="O255" s="617"/>
      <c r="P255" s="618"/>
      <c r="Q255" s="63" t="s">
        <v>44</v>
      </c>
      <c r="R255" s="212"/>
      <c r="S255" s="243"/>
      <c r="T255" s="243"/>
      <c r="U255" s="243"/>
      <c r="Y255" s="178">
        <f t="shared" si="98"/>
        <v>0</v>
      </c>
      <c r="AI255" s="166"/>
      <c r="AJ255" s="166"/>
    </row>
    <row r="256" spans="1:38" ht="12.75" customHeight="1">
      <c r="A256" s="1">
        <f t="shared" si="93"/>
        <v>2446</v>
      </c>
      <c r="C256" s="252">
        <v>0</v>
      </c>
      <c r="D256" s="252">
        <f t="shared" si="94"/>
        <v>0</v>
      </c>
      <c r="E256" s="252">
        <v>0</v>
      </c>
      <c r="F256" s="249"/>
      <c r="G256" s="252">
        <f t="shared" si="95"/>
        <v>0</v>
      </c>
      <c r="H256" s="291">
        <v>0</v>
      </c>
      <c r="I256" s="247">
        <f t="shared" si="92"/>
        <v>0</v>
      </c>
      <c r="J256" s="177"/>
      <c r="K256" s="543"/>
      <c r="L256" s="543">
        <f t="shared" si="96"/>
        <v>0</v>
      </c>
      <c r="M256" s="599">
        <f t="shared" si="97"/>
        <v>0</v>
      </c>
      <c r="N256" s="617"/>
      <c r="O256" s="617"/>
      <c r="P256" s="618"/>
      <c r="R256" s="212"/>
      <c r="S256" s="243"/>
      <c r="T256" s="243"/>
      <c r="U256" s="243"/>
      <c r="Y256" s="178">
        <f t="shared" si="98"/>
        <v>0</v>
      </c>
      <c r="AI256" s="166"/>
      <c r="AJ256" s="166"/>
    </row>
    <row r="257" spans="1:40" ht="12.75" customHeight="1">
      <c r="C257" s="10"/>
      <c r="D257" s="252"/>
      <c r="E257" s="10"/>
      <c r="F257" s="249"/>
      <c r="G257" s="252"/>
      <c r="H257" s="247"/>
      <c r="I257" s="296"/>
      <c r="J257" s="250"/>
      <c r="K257" s="616"/>
      <c r="L257" s="616"/>
      <c r="M257" s="599"/>
      <c r="N257" s="617"/>
      <c r="O257" s="617"/>
      <c r="P257" s="618"/>
      <c r="R257" s="212"/>
      <c r="S257" s="243"/>
      <c r="T257" s="243"/>
      <c r="U257" s="243"/>
      <c r="AI257" s="166"/>
      <c r="AJ257" s="166"/>
    </row>
    <row r="258" spans="1:40" ht="12.75" customHeight="1">
      <c r="A258" s="1">
        <v>2449</v>
      </c>
      <c r="B258" s="15" t="s">
        <v>210</v>
      </c>
      <c r="C258" s="271">
        <f>$G$24</f>
        <v>0</v>
      </c>
      <c r="D258" s="252" t="s">
        <v>20</v>
      </c>
      <c r="E258" s="10" t="s">
        <v>159</v>
      </c>
      <c r="F258" s="249">
        <f>SUM(L249:L257)-L255</f>
        <v>0</v>
      </c>
      <c r="G258" s="252" t="s">
        <v>160</v>
      </c>
      <c r="H258" s="247"/>
      <c r="I258" s="296"/>
      <c r="J258" s="177"/>
      <c r="K258" s="624"/>
      <c r="L258" s="543">
        <f>ROUND((F258*C258%)*2,1)/2</f>
        <v>0</v>
      </c>
      <c r="M258" s="599">
        <f t="shared" ref="M258:M259" si="99">K258+L258</f>
        <v>0</v>
      </c>
      <c r="N258" s="617"/>
      <c r="O258" s="617"/>
      <c r="P258" s="618"/>
      <c r="R258" s="212"/>
      <c r="S258" s="243"/>
      <c r="T258" s="243"/>
      <c r="U258" s="243"/>
      <c r="AI258" s="166"/>
      <c r="AJ258" s="166"/>
    </row>
    <row r="259" spans="1:40" ht="12.75" customHeight="1">
      <c r="B259" s="15" t="s">
        <v>211</v>
      </c>
      <c r="C259" s="271">
        <f>$G$24</f>
        <v>0</v>
      </c>
      <c r="D259" s="252" t="s">
        <v>20</v>
      </c>
      <c r="E259" s="10" t="s">
        <v>159</v>
      </c>
      <c r="F259" s="249">
        <f>SUM(K249:K257)-K255</f>
        <v>0</v>
      </c>
      <c r="G259" s="252" t="s">
        <v>160</v>
      </c>
      <c r="H259" s="247"/>
      <c r="I259" s="282"/>
      <c r="J259" s="177"/>
      <c r="K259" s="624">
        <f>ROUND((F259*C259%)*2,1)/2</f>
        <v>0</v>
      </c>
      <c r="L259" s="543"/>
      <c r="M259" s="599">
        <f t="shared" si="99"/>
        <v>0</v>
      </c>
      <c r="N259" s="617"/>
      <c r="O259" s="618"/>
      <c r="P259" s="618"/>
      <c r="R259" s="212"/>
      <c r="S259" s="243"/>
      <c r="T259" s="243"/>
      <c r="U259" s="243"/>
      <c r="AI259" s="166"/>
      <c r="AJ259" s="166"/>
    </row>
    <row r="260" spans="1:40" ht="12.75" customHeight="1">
      <c r="C260" s="10"/>
      <c r="D260" s="252"/>
      <c r="E260" s="10"/>
      <c r="F260" s="249"/>
      <c r="G260" s="252"/>
      <c r="H260" s="247"/>
      <c r="I260" s="282"/>
      <c r="J260" s="283"/>
      <c r="K260" s="629"/>
      <c r="L260" s="619"/>
      <c r="M260" s="599"/>
      <c r="N260" s="599"/>
      <c r="O260" s="602"/>
      <c r="P260" s="602"/>
      <c r="R260" s="212"/>
      <c r="S260" s="243"/>
      <c r="T260" s="243"/>
      <c r="U260" s="243"/>
      <c r="AI260" s="166"/>
      <c r="AJ260" s="166"/>
    </row>
    <row r="261" spans="1:40" s="36" customFormat="1" ht="12.75" customHeight="1">
      <c r="A261" s="1"/>
      <c r="B261" s="167" t="s">
        <v>212</v>
      </c>
      <c r="C261" s="189"/>
      <c r="D261" s="190"/>
      <c r="E261" s="189"/>
      <c r="F261" s="289"/>
      <c r="G261" s="190"/>
      <c r="H261" s="171"/>
      <c r="I261" s="171" t="s">
        <v>13</v>
      </c>
      <c r="J261" s="221"/>
      <c r="K261" s="597">
        <f t="shared" ref="K261:P261" si="100">SUM(K262:K270)</f>
        <v>0</v>
      </c>
      <c r="L261" s="597">
        <f t="shared" si="100"/>
        <v>0</v>
      </c>
      <c r="M261" s="613">
        <f t="shared" si="100"/>
        <v>0</v>
      </c>
      <c r="N261" s="613">
        <f t="shared" si="100"/>
        <v>0</v>
      </c>
      <c r="O261" s="613">
        <f t="shared" si="100"/>
        <v>0</v>
      </c>
      <c r="P261" s="613">
        <f t="shared" si="100"/>
        <v>0</v>
      </c>
      <c r="Q261" s="173"/>
      <c r="R261" s="212"/>
      <c r="S261" s="243"/>
      <c r="T261" s="243"/>
      <c r="U261" s="243"/>
      <c r="V261" s="53"/>
      <c r="W261" s="53"/>
      <c r="X261" s="59"/>
      <c r="Y261" s="178"/>
      <c r="Z261" s="460"/>
      <c r="AA261" s="14"/>
      <c r="AB261" s="15"/>
      <c r="AC261" s="16"/>
      <c r="AD261" s="16"/>
      <c r="AE261" s="15"/>
      <c r="AF261" s="15"/>
      <c r="AG261" s="15"/>
      <c r="AH261" s="15"/>
      <c r="AI261" s="166"/>
      <c r="AJ261" s="166"/>
      <c r="AK261" s="63"/>
      <c r="AL261" s="19"/>
    </row>
    <row r="262" spans="1:40" s="36" customFormat="1" ht="12.75" customHeight="1">
      <c r="A262" s="1"/>
      <c r="C262" s="159" t="s">
        <v>23</v>
      </c>
      <c r="D262" s="160" t="s">
        <v>124</v>
      </c>
      <c r="E262" s="159" t="s">
        <v>136</v>
      </c>
      <c r="F262" s="246"/>
      <c r="G262" s="181" t="s">
        <v>65</v>
      </c>
      <c r="H262" s="55" t="s">
        <v>143</v>
      </c>
      <c r="I262" s="55" t="s">
        <v>144</v>
      </c>
      <c r="J262" s="250"/>
      <c r="K262" s="616"/>
      <c r="L262" s="616"/>
      <c r="M262" s="617" t="s">
        <v>34</v>
      </c>
      <c r="N262" s="617"/>
      <c r="O262" s="617"/>
      <c r="P262" s="618"/>
      <c r="Q262" s="63"/>
      <c r="R262" s="226" t="s">
        <v>123</v>
      </c>
      <c r="S262" s="227" t="s">
        <v>124</v>
      </c>
      <c r="T262" s="228" t="s">
        <v>125</v>
      </c>
      <c r="U262" s="229" t="s">
        <v>48</v>
      </c>
      <c r="V262" s="230" t="s">
        <v>126</v>
      </c>
      <c r="W262" s="231" t="s">
        <v>127</v>
      </c>
      <c r="X262" s="232" t="s">
        <v>128</v>
      </c>
      <c r="Y262" s="233" t="s">
        <v>129</v>
      </c>
      <c r="Z262" s="460"/>
      <c r="AA262" s="14"/>
      <c r="AB262" s="15"/>
      <c r="AC262" s="16"/>
      <c r="AD262" s="16"/>
      <c r="AE262" s="15"/>
      <c r="AF262" s="15"/>
      <c r="AG262" s="15"/>
      <c r="AH262" s="15"/>
      <c r="AI262" s="166"/>
      <c r="AJ262" s="166"/>
      <c r="AK262" s="63"/>
      <c r="AL262" s="19"/>
    </row>
    <row r="263" spans="1:40" s="36" customFormat="1" ht="12.75" customHeight="1">
      <c r="A263" s="1">
        <v>2510</v>
      </c>
      <c r="B263" s="15" t="s">
        <v>644</v>
      </c>
      <c r="C263" s="252"/>
      <c r="D263" s="252"/>
      <c r="E263" s="10">
        <v>0</v>
      </c>
      <c r="F263" s="249"/>
      <c r="G263" s="252">
        <f>C263+D263+E263</f>
        <v>0</v>
      </c>
      <c r="H263" s="291">
        <v>0</v>
      </c>
      <c r="I263" s="247">
        <f>ROUND(($H263*108.33%)*2,1)/2</f>
        <v>0</v>
      </c>
      <c r="J263" s="177"/>
      <c r="K263" s="543"/>
      <c r="L263" s="543">
        <f>ROUND((G263*I263)*2,1)/2</f>
        <v>0</v>
      </c>
      <c r="M263" s="599">
        <f t="shared" ref="M263:M266" si="101">K263+L263</f>
        <v>0</v>
      </c>
      <c r="N263" s="617"/>
      <c r="O263" s="617"/>
      <c r="P263" s="618"/>
      <c r="Q263" s="302"/>
      <c r="R263" s="212"/>
      <c r="S263" s="243">
        <v>0</v>
      </c>
      <c r="T263" s="243">
        <v>0</v>
      </c>
      <c r="U263" s="53">
        <v>0</v>
      </c>
      <c r="V263" s="53">
        <v>0</v>
      </c>
      <c r="W263" s="53">
        <v>0</v>
      </c>
      <c r="X263" s="59">
        <v>0</v>
      </c>
      <c r="Y263" s="178">
        <f>W263*X263</f>
        <v>0</v>
      </c>
      <c r="Z263" s="460"/>
      <c r="AA263" s="14"/>
      <c r="AB263" s="15"/>
      <c r="AC263" s="16"/>
      <c r="AD263" s="16"/>
      <c r="AE263" s="15"/>
      <c r="AF263" s="15"/>
      <c r="AG263" s="15"/>
      <c r="AH263" s="15"/>
      <c r="AI263" s="17"/>
      <c r="AJ263" s="166"/>
      <c r="AK263" s="63"/>
      <c r="AL263" s="19"/>
      <c r="AN263" s="114"/>
    </row>
    <row r="264" spans="1:40" s="36" customFormat="1" ht="12.75" customHeight="1">
      <c r="A264" s="1">
        <f>A263+1</f>
        <v>2511</v>
      </c>
      <c r="B264" s="15" t="s">
        <v>213</v>
      </c>
      <c r="C264" s="252"/>
      <c r="D264" s="252"/>
      <c r="E264" s="10">
        <v>0</v>
      </c>
      <c r="F264" s="249"/>
      <c r="G264" s="252">
        <f>C264+D264+E264</f>
        <v>0</v>
      </c>
      <c r="H264" s="291">
        <v>0</v>
      </c>
      <c r="I264" s="247">
        <f>ROUND(($H264*108.33%)*2,1)/2</f>
        <v>0</v>
      </c>
      <c r="J264" s="177"/>
      <c r="K264" s="543"/>
      <c r="L264" s="543">
        <f>ROUND((G264*I264)*2,1)/2</f>
        <v>0</v>
      </c>
      <c r="M264" s="599">
        <f t="shared" si="101"/>
        <v>0</v>
      </c>
      <c r="N264" s="617"/>
      <c r="O264" s="617"/>
      <c r="P264" s="618"/>
      <c r="Q264" s="302"/>
      <c r="R264" s="212"/>
      <c r="S264" s="243"/>
      <c r="T264" s="243"/>
      <c r="U264" s="243"/>
      <c r="V264" s="53"/>
      <c r="W264" s="53"/>
      <c r="X264" s="59"/>
      <c r="Y264" s="178">
        <f>W264*X264</f>
        <v>0</v>
      </c>
      <c r="Z264" s="460"/>
      <c r="AA264" s="14"/>
      <c r="AB264" s="15"/>
      <c r="AC264" s="16"/>
      <c r="AD264" s="16"/>
      <c r="AE264" s="15"/>
      <c r="AF264" s="15"/>
      <c r="AG264" s="15"/>
      <c r="AH264" s="15"/>
      <c r="AI264" s="17"/>
      <c r="AJ264" s="166"/>
      <c r="AK264" s="63"/>
      <c r="AL264" s="19"/>
    </row>
    <row r="265" spans="1:40" s="36" customFormat="1" ht="12.75" customHeight="1">
      <c r="A265" s="1">
        <f>A264+1</f>
        <v>2512</v>
      </c>
      <c r="B265" s="15" t="s">
        <v>630</v>
      </c>
      <c r="C265" s="252"/>
      <c r="D265" s="252"/>
      <c r="E265" s="10">
        <v>0</v>
      </c>
      <c r="F265" s="249"/>
      <c r="G265" s="252">
        <f>C265+D265+E265</f>
        <v>0</v>
      </c>
      <c r="H265" s="291">
        <v>0</v>
      </c>
      <c r="I265" s="247">
        <f>ROUND(($H265*108.33%)*2,1)/2</f>
        <v>0</v>
      </c>
      <c r="J265" s="177"/>
      <c r="K265" s="543"/>
      <c r="L265" s="543">
        <f>ROUND((G265*I265)*2,1)/2</f>
        <v>0</v>
      </c>
      <c r="M265" s="599">
        <f t="shared" si="101"/>
        <v>0</v>
      </c>
      <c r="N265" s="617"/>
      <c r="O265" s="617"/>
      <c r="P265" s="618"/>
      <c r="Q265" s="63" t="s">
        <v>44</v>
      </c>
      <c r="R265" s="212"/>
      <c r="S265" s="243"/>
      <c r="T265" s="243"/>
      <c r="U265" s="243"/>
      <c r="V265" s="53"/>
      <c r="W265" s="53"/>
      <c r="X265" s="59"/>
      <c r="Y265" s="178">
        <f>W265*X265</f>
        <v>0</v>
      </c>
      <c r="Z265" s="460"/>
      <c r="AA265" s="14"/>
      <c r="AB265" s="15"/>
      <c r="AC265" s="16"/>
      <c r="AD265" s="16"/>
      <c r="AE265" s="15"/>
      <c r="AF265" s="15"/>
      <c r="AG265" s="15"/>
      <c r="AH265" s="15"/>
      <c r="AI265" s="166"/>
      <c r="AJ265" s="166"/>
      <c r="AK265" s="63"/>
      <c r="AL265" s="19"/>
    </row>
    <row r="266" spans="1:40" s="36" customFormat="1" ht="12.75" customHeight="1">
      <c r="A266" s="1">
        <f>A265+1</f>
        <v>2513</v>
      </c>
      <c r="B266" s="15"/>
      <c r="C266" s="252"/>
      <c r="D266" s="252"/>
      <c r="E266" s="10"/>
      <c r="F266" s="249"/>
      <c r="G266" s="252">
        <f>C266+D266+E266</f>
        <v>0</v>
      </c>
      <c r="H266" s="291">
        <v>0</v>
      </c>
      <c r="I266" s="247">
        <f>ROUND(($H266*108.33%)*2,1)/2</f>
        <v>0</v>
      </c>
      <c r="J266" s="177"/>
      <c r="K266" s="543"/>
      <c r="L266" s="543">
        <f>ROUND((G266*I266)*2,1)/2</f>
        <v>0</v>
      </c>
      <c r="M266" s="599">
        <f t="shared" si="101"/>
        <v>0</v>
      </c>
      <c r="N266" s="617"/>
      <c r="O266" s="617"/>
      <c r="P266" s="618"/>
      <c r="Q266" s="63"/>
      <c r="R266" s="212"/>
      <c r="S266" s="243"/>
      <c r="T266" s="243"/>
      <c r="U266" s="243"/>
      <c r="V266" s="53"/>
      <c r="W266" s="53"/>
      <c r="X266" s="59"/>
      <c r="Y266" s="178">
        <f>W266*X266</f>
        <v>0</v>
      </c>
      <c r="Z266" s="460"/>
      <c r="AA266" s="14"/>
      <c r="AB266" s="15"/>
      <c r="AC266" s="16"/>
      <c r="AD266" s="16"/>
      <c r="AE266" s="15"/>
      <c r="AF266" s="15"/>
      <c r="AG266" s="15"/>
      <c r="AH266" s="15"/>
      <c r="AI266" s="166"/>
      <c r="AJ266" s="166"/>
      <c r="AK266" s="63"/>
      <c r="AL266" s="19"/>
    </row>
    <row r="267" spans="1:40" s="36" customFormat="1" ht="12.75" customHeight="1">
      <c r="A267" s="1"/>
      <c r="B267" s="15"/>
      <c r="C267" s="10"/>
      <c r="D267" s="252"/>
      <c r="E267" s="10"/>
      <c r="F267" s="249"/>
      <c r="G267" s="252"/>
      <c r="H267" s="247"/>
      <c r="I267" s="282"/>
      <c r="J267" s="283"/>
      <c r="K267" s="619"/>
      <c r="L267" s="619"/>
      <c r="M267" s="599"/>
      <c r="N267" s="617"/>
      <c r="O267" s="617"/>
      <c r="P267" s="618"/>
      <c r="Q267" s="63"/>
      <c r="R267" s="212"/>
      <c r="S267" s="243"/>
      <c r="T267" s="243"/>
      <c r="U267" s="243"/>
      <c r="V267" s="53"/>
      <c r="W267" s="53"/>
      <c r="X267" s="59"/>
      <c r="Y267" s="178">
        <f>W267*X267</f>
        <v>0</v>
      </c>
      <c r="Z267" s="460"/>
      <c r="AA267" s="14"/>
      <c r="AB267" s="15"/>
      <c r="AC267" s="16"/>
      <c r="AD267" s="16"/>
      <c r="AE267" s="15"/>
      <c r="AF267" s="15"/>
      <c r="AG267" s="15"/>
      <c r="AH267" s="15"/>
      <c r="AI267" s="166"/>
      <c r="AJ267" s="166"/>
      <c r="AK267" s="63"/>
      <c r="AL267" s="19"/>
    </row>
    <row r="268" spans="1:40" s="36" customFormat="1" ht="12.75" customHeight="1">
      <c r="A268" s="1">
        <v>2519</v>
      </c>
      <c r="B268" s="15" t="s">
        <v>214</v>
      </c>
      <c r="C268" s="271">
        <f>$G$24</f>
        <v>0</v>
      </c>
      <c r="D268" s="252" t="s">
        <v>20</v>
      </c>
      <c r="E268" s="10" t="s">
        <v>159</v>
      </c>
      <c r="F268" s="249">
        <f>SUM(L262:L267)-L265</f>
        <v>0</v>
      </c>
      <c r="G268" s="252" t="s">
        <v>160</v>
      </c>
      <c r="H268" s="247"/>
      <c r="I268" s="282"/>
      <c r="J268" s="177"/>
      <c r="K268" s="543"/>
      <c r="L268" s="543">
        <f>ROUND((F268*C268%)*2,1)/2</f>
        <v>0</v>
      </c>
      <c r="M268" s="599">
        <f t="shared" ref="M268:M269" si="102">K268+L268</f>
        <v>0</v>
      </c>
      <c r="N268" s="617"/>
      <c r="O268" s="617"/>
      <c r="P268" s="618"/>
      <c r="Q268" s="63"/>
      <c r="R268" s="212"/>
      <c r="S268" s="243"/>
      <c r="T268" s="243"/>
      <c r="U268" s="243"/>
      <c r="V268" s="53"/>
      <c r="W268" s="53"/>
      <c r="X268" s="59"/>
      <c r="Y268" s="178"/>
      <c r="Z268" s="460"/>
      <c r="AA268" s="14"/>
      <c r="AB268" s="15"/>
      <c r="AC268" s="16"/>
      <c r="AD268" s="16"/>
      <c r="AE268" s="15"/>
      <c r="AF268" s="15"/>
      <c r="AG268" s="15"/>
      <c r="AH268" s="15"/>
      <c r="AI268" s="166"/>
      <c r="AJ268" s="166"/>
      <c r="AK268" s="63"/>
      <c r="AL268" s="19"/>
    </row>
    <row r="269" spans="1:40" s="36" customFormat="1" ht="12.75" customHeight="1">
      <c r="A269" s="1"/>
      <c r="B269" s="15" t="s">
        <v>215</v>
      </c>
      <c r="C269" s="271">
        <f>$G$24</f>
        <v>0</v>
      </c>
      <c r="D269" s="252" t="s">
        <v>20</v>
      </c>
      <c r="E269" s="10" t="s">
        <v>159</v>
      </c>
      <c r="F269" s="249">
        <f>SUM(K262:K267)-K265</f>
        <v>0</v>
      </c>
      <c r="G269" s="252" t="s">
        <v>160</v>
      </c>
      <c r="H269" s="247"/>
      <c r="I269" s="282"/>
      <c r="J269" s="283"/>
      <c r="K269" s="543">
        <f>ROUND((F269*C269%)*2,1)/2</f>
        <v>0</v>
      </c>
      <c r="L269" s="543"/>
      <c r="M269" s="599">
        <f t="shared" si="102"/>
        <v>0</v>
      </c>
      <c r="N269" s="617"/>
      <c r="O269" s="618"/>
      <c r="P269" s="618"/>
      <c r="Q269" s="63"/>
      <c r="R269" s="212"/>
      <c r="S269" s="243"/>
      <c r="T269" s="243"/>
      <c r="U269" s="243"/>
      <c r="V269" s="53"/>
      <c r="W269" s="53"/>
      <c r="X269" s="59"/>
      <c r="Y269" s="178"/>
      <c r="Z269" s="460"/>
      <c r="AA269" s="14"/>
      <c r="AB269" s="15"/>
      <c r="AC269" s="16"/>
      <c r="AD269" s="16"/>
      <c r="AE269" s="15"/>
      <c r="AF269" s="15"/>
      <c r="AG269" s="15"/>
      <c r="AH269" s="15"/>
      <c r="AI269" s="166"/>
      <c r="AJ269" s="166"/>
      <c r="AK269" s="63"/>
      <c r="AL269" s="19"/>
    </row>
    <row r="270" spans="1:40" s="36" customFormat="1" ht="12.6" customHeight="1">
      <c r="A270" s="254"/>
      <c r="B270" s="56"/>
      <c r="C270" s="174"/>
      <c r="D270" s="297"/>
      <c r="E270" s="174"/>
      <c r="F270" s="298"/>
      <c r="G270" s="297"/>
      <c r="H270" s="299"/>
      <c r="I270" s="257"/>
      <c r="J270" s="257"/>
      <c r="K270" s="626"/>
      <c r="L270" s="626"/>
      <c r="M270" s="653"/>
      <c r="N270" s="653"/>
      <c r="O270" s="602"/>
      <c r="P270" s="615"/>
      <c r="Q270" s="63"/>
      <c r="R270" s="212"/>
      <c r="S270" s="243"/>
      <c r="T270" s="243"/>
      <c r="U270" s="243"/>
      <c r="V270" s="53"/>
      <c r="W270" s="53"/>
      <c r="X270" s="59"/>
      <c r="Y270" s="178"/>
      <c r="Z270" s="460"/>
      <c r="AA270" s="14"/>
      <c r="AB270" s="15"/>
      <c r="AC270" s="16"/>
      <c r="AD270" s="16"/>
      <c r="AE270" s="15"/>
      <c r="AF270" s="15"/>
      <c r="AG270" s="15"/>
      <c r="AH270" s="15"/>
      <c r="AI270" s="166"/>
      <c r="AJ270" s="166"/>
      <c r="AK270" s="63"/>
      <c r="AL270" s="19"/>
    </row>
    <row r="271" spans="1:40" s="36" customFormat="1" ht="12.75" customHeight="1">
      <c r="A271" s="1"/>
      <c r="B271" s="167" t="s">
        <v>216</v>
      </c>
      <c r="C271" s="189"/>
      <c r="D271" s="190"/>
      <c r="E271" s="189"/>
      <c r="F271" s="285"/>
      <c r="G271" s="190"/>
      <c r="H271" s="171"/>
      <c r="I271" s="171" t="s">
        <v>13</v>
      </c>
      <c r="J271" s="221"/>
      <c r="K271" s="597">
        <f t="shared" ref="K271:P271" si="103">SUM(K272:K279)</f>
        <v>0</v>
      </c>
      <c r="L271" s="597">
        <f t="shared" si="103"/>
        <v>0</v>
      </c>
      <c r="M271" s="613">
        <f t="shared" si="103"/>
        <v>0</v>
      </c>
      <c r="N271" s="613">
        <f t="shared" si="103"/>
        <v>0</v>
      </c>
      <c r="O271" s="613">
        <f t="shared" si="103"/>
        <v>0</v>
      </c>
      <c r="P271" s="613">
        <f t="shared" si="103"/>
        <v>0</v>
      </c>
      <c r="Q271" s="63"/>
      <c r="R271" s="212"/>
      <c r="S271" s="243"/>
      <c r="T271" s="243"/>
      <c r="U271" s="243"/>
      <c r="V271" s="53"/>
      <c r="W271" s="53"/>
      <c r="X271" s="59"/>
      <c r="Y271" s="178"/>
      <c r="Z271" s="460"/>
      <c r="AA271" s="14"/>
      <c r="AB271" s="15"/>
      <c r="AC271" s="16"/>
      <c r="AD271" s="16"/>
      <c r="AE271" s="15"/>
      <c r="AF271" s="15"/>
      <c r="AG271" s="15"/>
      <c r="AH271" s="15"/>
      <c r="AI271" s="166"/>
      <c r="AJ271" s="166"/>
      <c r="AK271" s="63"/>
      <c r="AL271" s="19"/>
    </row>
    <row r="272" spans="1:40" s="36" customFormat="1" ht="12.75" customHeight="1">
      <c r="A272" s="1"/>
      <c r="B272" s="15"/>
      <c r="C272" s="159" t="s">
        <v>23</v>
      </c>
      <c r="D272" s="160" t="s">
        <v>124</v>
      </c>
      <c r="E272" s="159" t="s">
        <v>136</v>
      </c>
      <c r="F272" s="246"/>
      <c r="G272" s="181" t="s">
        <v>65</v>
      </c>
      <c r="H272" s="55" t="s">
        <v>143</v>
      </c>
      <c r="I272" s="55" t="s">
        <v>144</v>
      </c>
      <c r="J272" s="250"/>
      <c r="K272" s="616"/>
      <c r="L272" s="616"/>
      <c r="M272" s="617" t="s">
        <v>34</v>
      </c>
      <c r="N272" s="617"/>
      <c r="O272" s="617"/>
      <c r="P272" s="618"/>
      <c r="Q272" s="63"/>
      <c r="R272" s="226" t="s">
        <v>123</v>
      </c>
      <c r="S272" s="227" t="s">
        <v>124</v>
      </c>
      <c r="T272" s="228" t="s">
        <v>125</v>
      </c>
      <c r="U272" s="229" t="s">
        <v>48</v>
      </c>
      <c r="V272" s="230" t="s">
        <v>126</v>
      </c>
      <c r="W272" s="231" t="s">
        <v>127</v>
      </c>
      <c r="X272" s="232" t="s">
        <v>128</v>
      </c>
      <c r="Y272" s="233" t="s">
        <v>129</v>
      </c>
      <c r="Z272" s="332"/>
      <c r="AA272" s="14"/>
      <c r="AB272" s="15"/>
      <c r="AC272" s="16"/>
      <c r="AD272" s="16"/>
      <c r="AE272" s="15"/>
      <c r="AF272" s="15"/>
      <c r="AG272" s="15"/>
      <c r="AH272" s="15"/>
      <c r="AI272" s="166"/>
      <c r="AJ272" s="166"/>
      <c r="AK272" s="63"/>
      <c r="AL272" s="19"/>
    </row>
    <row r="273" spans="1:38" s="36" customFormat="1" ht="12.75" customHeight="1">
      <c r="A273" s="1">
        <v>2520</v>
      </c>
      <c r="B273" s="187" t="s">
        <v>662</v>
      </c>
      <c r="C273" s="252"/>
      <c r="D273" s="252"/>
      <c r="E273" s="10">
        <v>0</v>
      </c>
      <c r="F273" s="249"/>
      <c r="G273" s="252">
        <f>C273+D273+E273</f>
        <v>0</v>
      </c>
      <c r="H273" s="291">
        <v>0</v>
      </c>
      <c r="I273" s="247">
        <f>ROUND(($H273*108.33%)*2,1)/2</f>
        <v>0</v>
      </c>
      <c r="J273" s="177"/>
      <c r="K273" s="543"/>
      <c r="L273" s="543">
        <f>ROUND((G273*I273)*2,1)/2</f>
        <v>0</v>
      </c>
      <c r="M273" s="599">
        <f t="shared" ref="M273:M275" si="104">K273+L273</f>
        <v>0</v>
      </c>
      <c r="N273" s="617"/>
      <c r="O273" s="617"/>
      <c r="P273" s="618"/>
      <c r="Q273" s="63"/>
      <c r="R273" s="212"/>
      <c r="S273" s="243">
        <v>0</v>
      </c>
      <c r="T273" s="243">
        <v>0</v>
      </c>
      <c r="U273" s="53">
        <v>0</v>
      </c>
      <c r="V273" s="53">
        <v>0</v>
      </c>
      <c r="W273" s="53">
        <v>0</v>
      </c>
      <c r="X273" s="59">
        <v>0</v>
      </c>
      <c r="Y273" s="178">
        <f>W273*X273</f>
        <v>0</v>
      </c>
      <c r="Z273" s="482" t="s">
        <v>217</v>
      </c>
      <c r="AA273" s="179"/>
      <c r="AB273" s="48"/>
      <c r="AC273" s="180"/>
      <c r="AD273" s="16"/>
      <c r="AE273" s="15"/>
      <c r="AF273" s="15"/>
      <c r="AG273" s="15"/>
      <c r="AH273" s="15"/>
      <c r="AI273" s="166"/>
      <c r="AJ273" s="166"/>
      <c r="AK273" s="63"/>
      <c r="AL273" s="19"/>
    </row>
    <row r="274" spans="1:38" s="36" customFormat="1" ht="12.75" customHeight="1">
      <c r="A274" s="1">
        <v>2520</v>
      </c>
      <c r="B274" s="187" t="s">
        <v>630</v>
      </c>
      <c r="C274" s="252"/>
      <c r="D274" s="252"/>
      <c r="E274" s="10">
        <v>0</v>
      </c>
      <c r="F274" s="249"/>
      <c r="G274" s="252">
        <f>C274+D274+E274</f>
        <v>0</v>
      </c>
      <c r="H274" s="291"/>
      <c r="I274" s="247">
        <f>ROUND(($H274*108.33%)*2,1)/2</f>
        <v>0</v>
      </c>
      <c r="J274" s="177"/>
      <c r="K274" s="543"/>
      <c r="L274" s="543">
        <f>ROUND((G274*I274)*2,1)/2</f>
        <v>0</v>
      </c>
      <c r="M274" s="599">
        <f t="shared" si="104"/>
        <v>0</v>
      </c>
      <c r="N274" s="617"/>
      <c r="O274" s="617"/>
      <c r="P274" s="618"/>
      <c r="Q274" s="63" t="s">
        <v>44</v>
      </c>
      <c r="R274" s="212"/>
      <c r="S274" s="243"/>
      <c r="T274" s="243"/>
      <c r="U274" s="243"/>
      <c r="V274" s="53"/>
      <c r="W274" s="53"/>
      <c r="X274" s="59"/>
      <c r="Y274" s="178">
        <f>W274*X274</f>
        <v>0</v>
      </c>
      <c r="Z274" s="482" t="s">
        <v>218</v>
      </c>
      <c r="AA274" s="179"/>
      <c r="AB274" s="48"/>
      <c r="AC274" s="180"/>
      <c r="AD274" s="16"/>
      <c r="AE274" s="15"/>
      <c r="AF274" s="15"/>
      <c r="AG274" s="15"/>
      <c r="AH274" s="15"/>
      <c r="AI274" s="166"/>
      <c r="AJ274" s="166"/>
      <c r="AK274" s="63"/>
      <c r="AL274" s="19"/>
    </row>
    <row r="275" spans="1:38" s="36" customFormat="1" ht="12.75" customHeight="1">
      <c r="A275" s="1">
        <v>2520</v>
      </c>
      <c r="B275" s="15"/>
      <c r="C275" s="252"/>
      <c r="D275" s="252"/>
      <c r="E275" s="10">
        <v>0</v>
      </c>
      <c r="F275" s="249"/>
      <c r="G275" s="252">
        <f>C275+D275+E275</f>
        <v>0</v>
      </c>
      <c r="H275" s="291"/>
      <c r="I275" s="247">
        <f>ROUND(($H275*108.33%)*2,1)/2</f>
        <v>0</v>
      </c>
      <c r="J275" s="177"/>
      <c r="K275" s="543"/>
      <c r="L275" s="543">
        <f>ROUND((G275*I275)*2,1)/2</f>
        <v>0</v>
      </c>
      <c r="M275" s="599">
        <f t="shared" si="104"/>
        <v>0</v>
      </c>
      <c r="N275" s="617"/>
      <c r="O275" s="617"/>
      <c r="P275" s="618"/>
      <c r="Q275" s="63"/>
      <c r="R275" s="212"/>
      <c r="S275" s="243"/>
      <c r="T275" s="243"/>
      <c r="U275" s="243"/>
      <c r="V275" s="53"/>
      <c r="W275" s="53"/>
      <c r="X275" s="59"/>
      <c r="Y275" s="178">
        <f>W275*X275</f>
        <v>0</v>
      </c>
      <c r="Z275" s="460"/>
      <c r="AA275" s="14"/>
      <c r="AB275" s="15"/>
      <c r="AC275" s="16"/>
      <c r="AD275" s="16"/>
      <c r="AE275" s="15"/>
      <c r="AF275" s="15"/>
      <c r="AG275" s="15"/>
      <c r="AH275" s="15"/>
      <c r="AI275" s="166"/>
      <c r="AJ275" s="166"/>
      <c r="AK275" s="63"/>
      <c r="AL275" s="19"/>
    </row>
    <row r="276" spans="1:38" s="36" customFormat="1" ht="12.75" customHeight="1">
      <c r="A276" s="1"/>
      <c r="B276" s="15"/>
      <c r="C276" s="10"/>
      <c r="D276" s="252"/>
      <c r="E276" s="10"/>
      <c r="F276" s="249"/>
      <c r="G276" s="252"/>
      <c r="H276" s="247"/>
      <c r="I276" s="282"/>
      <c r="J276" s="283"/>
      <c r="K276" s="619"/>
      <c r="L276" s="619"/>
      <c r="M276" s="599"/>
      <c r="N276" s="617"/>
      <c r="O276" s="617"/>
      <c r="P276" s="618"/>
      <c r="Q276" s="63"/>
      <c r="R276" s="212"/>
      <c r="S276" s="243"/>
      <c r="T276" s="243"/>
      <c r="U276" s="243"/>
      <c r="V276" s="53"/>
      <c r="W276" s="53"/>
      <c r="X276" s="59"/>
      <c r="Y276" s="178"/>
      <c r="Z276" s="460"/>
      <c r="AA276" s="14"/>
      <c r="AB276" s="15"/>
      <c r="AC276" s="16"/>
      <c r="AD276" s="16"/>
      <c r="AE276" s="15"/>
      <c r="AF276" s="15"/>
      <c r="AG276" s="15"/>
      <c r="AH276" s="15"/>
      <c r="AI276" s="166"/>
      <c r="AJ276" s="166"/>
      <c r="AK276" s="63"/>
      <c r="AL276" s="19"/>
    </row>
    <row r="277" spans="1:38" s="36" customFormat="1" ht="12.75" customHeight="1">
      <c r="A277" s="1">
        <v>2529</v>
      </c>
      <c r="B277" s="15" t="s">
        <v>187</v>
      </c>
      <c r="C277" s="271">
        <f>$G$24</f>
        <v>0</v>
      </c>
      <c r="D277" s="252" t="s">
        <v>20</v>
      </c>
      <c r="E277" s="10" t="s">
        <v>159</v>
      </c>
      <c r="F277" s="249">
        <f>SUM(L272:L276)-L274</f>
        <v>0</v>
      </c>
      <c r="G277" s="252" t="s">
        <v>160</v>
      </c>
      <c r="H277" s="247"/>
      <c r="I277" s="282"/>
      <c r="J277" s="177"/>
      <c r="K277" s="543"/>
      <c r="L277" s="543">
        <f>ROUND((F277*C277%)*2,1)/2</f>
        <v>0</v>
      </c>
      <c r="M277" s="599">
        <f t="shared" ref="M277:M278" si="105">K277+L277</f>
        <v>0</v>
      </c>
      <c r="N277" s="617"/>
      <c r="O277" s="617"/>
      <c r="P277" s="618"/>
      <c r="Q277" s="63"/>
      <c r="R277" s="212"/>
      <c r="S277" s="243"/>
      <c r="T277" s="243"/>
      <c r="U277" s="243"/>
      <c r="V277" s="53"/>
      <c r="W277" s="53"/>
      <c r="X277" s="59"/>
      <c r="Y277" s="178"/>
      <c r="Z277" s="460"/>
      <c r="AA277" s="14"/>
      <c r="AB277" s="15"/>
      <c r="AC277" s="16"/>
      <c r="AD277" s="16"/>
      <c r="AE277" s="15"/>
      <c r="AF277" s="15"/>
      <c r="AG277" s="15"/>
      <c r="AH277" s="15"/>
      <c r="AI277" s="166"/>
      <c r="AJ277" s="166"/>
      <c r="AK277" s="63"/>
      <c r="AL277" s="19"/>
    </row>
    <row r="278" spans="1:38" s="36" customFormat="1" ht="12.75" customHeight="1">
      <c r="A278" s="1"/>
      <c r="B278" s="15" t="s">
        <v>188</v>
      </c>
      <c r="C278" s="271">
        <f>$G$24</f>
        <v>0</v>
      </c>
      <c r="D278" s="252" t="s">
        <v>20</v>
      </c>
      <c r="E278" s="10" t="s">
        <v>159</v>
      </c>
      <c r="F278" s="249">
        <f>SUM(K272:K276)-K274</f>
        <v>0</v>
      </c>
      <c r="G278" s="252" t="s">
        <v>160</v>
      </c>
      <c r="H278" s="247"/>
      <c r="I278" s="282"/>
      <c r="J278" s="177"/>
      <c r="K278" s="543">
        <f>ROUND((F278*C278%)*2,1)/2</f>
        <v>0</v>
      </c>
      <c r="L278" s="543"/>
      <c r="M278" s="599">
        <f t="shared" si="105"/>
        <v>0</v>
      </c>
      <c r="N278" s="617"/>
      <c r="O278" s="618"/>
      <c r="P278" s="618"/>
      <c r="Q278" s="63"/>
      <c r="R278" s="212"/>
      <c r="S278" s="243"/>
      <c r="T278" s="243"/>
      <c r="U278" s="243"/>
      <c r="V278" s="53"/>
      <c r="W278" s="53"/>
      <c r="X278" s="59"/>
      <c r="Y278" s="178"/>
      <c r="Z278" s="460"/>
      <c r="AA278" s="14"/>
      <c r="AB278" s="15"/>
      <c r="AC278" s="16"/>
      <c r="AD278" s="16"/>
      <c r="AE278" s="15"/>
      <c r="AF278" s="15"/>
      <c r="AG278" s="15"/>
      <c r="AH278" s="15"/>
      <c r="AI278" s="166"/>
      <c r="AJ278" s="166"/>
      <c r="AK278" s="63"/>
      <c r="AL278" s="19"/>
    </row>
    <row r="279" spans="1:38" s="36" customFormat="1" ht="12.75" customHeight="1">
      <c r="A279" s="1"/>
      <c r="B279" s="15"/>
      <c r="C279" s="10"/>
      <c r="D279" s="252"/>
      <c r="E279" s="10"/>
      <c r="F279" s="249"/>
      <c r="G279" s="252"/>
      <c r="H279" s="247"/>
      <c r="I279" s="282"/>
      <c r="J279" s="283"/>
      <c r="K279" s="619"/>
      <c r="L279" s="619"/>
      <c r="M279" s="599"/>
      <c r="N279" s="599"/>
      <c r="O279" s="602"/>
      <c r="P279" s="602"/>
      <c r="Q279" s="63"/>
      <c r="R279" s="212"/>
      <c r="S279" s="243"/>
      <c r="T279" s="243"/>
      <c r="U279" s="243"/>
      <c r="V279" s="53"/>
      <c r="W279" s="53"/>
      <c r="X279" s="59"/>
      <c r="Y279" s="178"/>
      <c r="Z279" s="460"/>
      <c r="AA279" s="14"/>
      <c r="AB279" s="15"/>
      <c r="AC279" s="16"/>
      <c r="AD279" s="16"/>
      <c r="AE279" s="15"/>
      <c r="AF279" s="15"/>
      <c r="AG279" s="15"/>
      <c r="AH279" s="15"/>
      <c r="AI279" s="166"/>
      <c r="AJ279" s="166"/>
      <c r="AK279" s="63"/>
      <c r="AL279" s="19"/>
    </row>
    <row r="280" spans="1:38" s="36" customFormat="1" ht="12.75" customHeight="1">
      <c r="A280" s="1"/>
      <c r="B280" s="167" t="s">
        <v>219</v>
      </c>
      <c r="C280" s="189"/>
      <c r="D280" s="190"/>
      <c r="E280" s="189"/>
      <c r="F280" s="285"/>
      <c r="G280" s="190"/>
      <c r="H280" s="171"/>
      <c r="I280" s="171" t="s">
        <v>13</v>
      </c>
      <c r="J280" s="221"/>
      <c r="K280" s="597">
        <f t="shared" ref="K280:P280" si="106">SUM(K281:K288)</f>
        <v>0</v>
      </c>
      <c r="L280" s="597">
        <f t="shared" si="106"/>
        <v>0</v>
      </c>
      <c r="M280" s="606">
        <f t="shared" si="106"/>
        <v>0</v>
      </c>
      <c r="N280" s="606">
        <f t="shared" si="106"/>
        <v>0</v>
      </c>
      <c r="O280" s="606">
        <f t="shared" si="106"/>
        <v>0</v>
      </c>
      <c r="P280" s="606">
        <f t="shared" si="106"/>
        <v>0</v>
      </c>
      <c r="Q280" s="173"/>
      <c r="R280" s="212"/>
      <c r="S280" s="243"/>
      <c r="T280" s="243"/>
      <c r="U280" s="243"/>
      <c r="V280" s="53"/>
      <c r="W280" s="53"/>
      <c r="X280" s="59"/>
      <c r="Y280" s="178"/>
      <c r="Z280" s="460"/>
      <c r="AA280" s="14"/>
      <c r="AB280" s="15"/>
      <c r="AC280" s="16"/>
      <c r="AD280" s="16"/>
      <c r="AE280" s="15"/>
      <c r="AF280" s="15"/>
      <c r="AG280" s="15"/>
      <c r="AH280" s="15"/>
      <c r="AI280" s="166"/>
      <c r="AJ280" s="166"/>
      <c r="AK280" s="63"/>
      <c r="AL280" s="19"/>
    </row>
    <row r="281" spans="1:38" s="36" customFormat="1" ht="12.75" customHeight="1">
      <c r="A281" s="1"/>
      <c r="B281" s="15"/>
      <c r="C281" s="159" t="s">
        <v>23</v>
      </c>
      <c r="D281" s="160" t="s">
        <v>124</v>
      </c>
      <c r="E281" s="159" t="s">
        <v>136</v>
      </c>
      <c r="F281" s="59"/>
      <c r="G281" s="181"/>
      <c r="H281" s="55" t="s">
        <v>143</v>
      </c>
      <c r="I281" s="55" t="s">
        <v>144</v>
      </c>
      <c r="J281" s="250"/>
      <c r="K281" s="616"/>
      <c r="L281" s="616"/>
      <c r="M281" s="617" t="s">
        <v>34</v>
      </c>
      <c r="N281" s="617"/>
      <c r="O281" s="617"/>
      <c r="P281" s="618"/>
      <c r="Q281" s="63"/>
      <c r="R281" s="226" t="s">
        <v>123</v>
      </c>
      <c r="S281" s="227" t="s">
        <v>124</v>
      </c>
      <c r="T281" s="228" t="s">
        <v>125</v>
      </c>
      <c r="U281" s="229" t="s">
        <v>48</v>
      </c>
      <c r="V281" s="230" t="s">
        <v>126</v>
      </c>
      <c r="W281" s="231" t="s">
        <v>127</v>
      </c>
      <c r="X281" s="232" t="s">
        <v>128</v>
      </c>
      <c r="Y281" s="233" t="s">
        <v>129</v>
      </c>
      <c r="Z281" s="460"/>
      <c r="AA281" s="14"/>
      <c r="AB281" s="15"/>
      <c r="AC281" s="16"/>
      <c r="AD281" s="16"/>
      <c r="AE281" s="15"/>
      <c r="AF281" s="15"/>
      <c r="AG281" s="15"/>
      <c r="AH281" s="15"/>
      <c r="AI281" s="166"/>
      <c r="AJ281" s="166"/>
      <c r="AK281" s="63"/>
      <c r="AL281" s="19"/>
    </row>
    <row r="282" spans="1:38" s="36" customFormat="1" ht="12.75" customHeight="1">
      <c r="A282" s="1">
        <v>2530</v>
      </c>
      <c r="B282" s="15" t="s">
        <v>645</v>
      </c>
      <c r="C282" s="252"/>
      <c r="D282" s="252"/>
      <c r="E282" s="10"/>
      <c r="F282" s="273" t="s">
        <v>171</v>
      </c>
      <c r="G282" s="10">
        <f>C282+D282+E282</f>
        <v>0</v>
      </c>
      <c r="H282" s="291">
        <v>0</v>
      </c>
      <c r="I282" s="247">
        <f>ROUND(($H282*108.33%)*2,1)/2</f>
        <v>0</v>
      </c>
      <c r="J282" s="177"/>
      <c r="K282" s="543"/>
      <c r="L282" s="543">
        <f>ROUND((G282*I282)*2,1)/2</f>
        <v>0</v>
      </c>
      <c r="M282" s="599">
        <f t="shared" ref="M282:M284" si="107">K282+L282</f>
        <v>0</v>
      </c>
      <c r="N282" s="617"/>
      <c r="O282" s="617"/>
      <c r="P282" s="618"/>
      <c r="Q282" s="63" t="s">
        <v>44</v>
      </c>
      <c r="R282" s="212"/>
      <c r="S282" s="243">
        <v>0</v>
      </c>
      <c r="T282" s="243">
        <v>0</v>
      </c>
      <c r="U282" s="53">
        <v>0</v>
      </c>
      <c r="V282" s="53">
        <v>0</v>
      </c>
      <c r="W282" s="53">
        <v>0</v>
      </c>
      <c r="X282" s="59">
        <v>0</v>
      </c>
      <c r="Y282" s="178">
        <f>W282*X282</f>
        <v>0</v>
      </c>
      <c r="Z282" s="460"/>
      <c r="AA282" s="14"/>
      <c r="AB282" s="15"/>
      <c r="AC282" s="16"/>
      <c r="AD282" s="16"/>
      <c r="AE282" s="15"/>
      <c r="AF282" s="15"/>
      <c r="AG282" s="15"/>
      <c r="AH282" s="15"/>
      <c r="AI282" s="17"/>
      <c r="AJ282" s="166"/>
      <c r="AK282" s="63"/>
      <c r="AL282" s="19"/>
    </row>
    <row r="283" spans="1:38" s="36" customFormat="1" ht="12.75" customHeight="1">
      <c r="A283" s="1">
        <f>A282+1</f>
        <v>2531</v>
      </c>
      <c r="B283" s="15" t="s">
        <v>663</v>
      </c>
      <c r="C283" s="252"/>
      <c r="D283" s="252"/>
      <c r="E283" s="10"/>
      <c r="F283" s="273" t="s">
        <v>171</v>
      </c>
      <c r="G283" s="10">
        <v>0</v>
      </c>
      <c r="H283" s="291">
        <v>0</v>
      </c>
      <c r="I283" s="247">
        <f>ROUND(($H283*108.33%)*2,1)/2</f>
        <v>0</v>
      </c>
      <c r="J283" s="177"/>
      <c r="K283" s="543"/>
      <c r="L283" s="543">
        <f>ROUND((G283*I283)*2,1)/2</f>
        <v>0</v>
      </c>
      <c r="M283" s="599">
        <f t="shared" si="107"/>
        <v>0</v>
      </c>
      <c r="N283" s="617"/>
      <c r="O283" s="617"/>
      <c r="P283" s="618"/>
      <c r="Q283" s="63" t="s">
        <v>44</v>
      </c>
      <c r="R283" s="212"/>
      <c r="S283" s="243"/>
      <c r="T283" s="243"/>
      <c r="U283" s="243"/>
      <c r="V283" s="53"/>
      <c r="W283" s="53"/>
      <c r="X283" s="59"/>
      <c r="Y283" s="178">
        <f>W283*X283</f>
        <v>0</v>
      </c>
      <c r="Z283" s="460"/>
      <c r="AA283" s="14"/>
      <c r="AB283" s="15"/>
      <c r="AC283" s="16"/>
      <c r="AD283" s="16"/>
      <c r="AE283" s="15"/>
      <c r="AF283" s="15"/>
      <c r="AG283" s="15"/>
      <c r="AH283" s="15"/>
      <c r="AI283" s="17"/>
      <c r="AJ283" s="166"/>
      <c r="AK283" s="63"/>
      <c r="AL283" s="19"/>
    </row>
    <row r="284" spans="1:38" s="36" customFormat="1" ht="12.75" customHeight="1">
      <c r="A284" s="1">
        <f>A283+1</f>
        <v>2532</v>
      </c>
      <c r="B284" s="15"/>
      <c r="C284" s="252"/>
      <c r="D284" s="252"/>
      <c r="E284" s="252"/>
      <c r="F284" s="273"/>
      <c r="G284" s="10">
        <f>C284+D284+E284</f>
        <v>0</v>
      </c>
      <c r="H284" s="291">
        <v>0</v>
      </c>
      <c r="I284" s="247">
        <f>ROUND(($H284*108.33%)*2,1)/2</f>
        <v>0</v>
      </c>
      <c r="J284" s="177"/>
      <c r="K284" s="543"/>
      <c r="L284" s="543">
        <f>ROUND((G284*I284)*2,1)/2</f>
        <v>0</v>
      </c>
      <c r="M284" s="599">
        <f t="shared" si="107"/>
        <v>0</v>
      </c>
      <c r="N284" s="617"/>
      <c r="O284" s="617"/>
      <c r="P284" s="618"/>
      <c r="Q284" s="63"/>
      <c r="R284" s="212"/>
      <c r="S284" s="243"/>
      <c r="T284" s="243"/>
      <c r="U284" s="243"/>
      <c r="V284" s="53"/>
      <c r="W284" s="53"/>
      <c r="X284" s="59"/>
      <c r="Y284" s="178">
        <f>W284*X284</f>
        <v>0</v>
      </c>
      <c r="Z284" s="460"/>
      <c r="AA284" s="14"/>
      <c r="AB284" s="15"/>
      <c r="AC284" s="16"/>
      <c r="AD284" s="16"/>
      <c r="AE284" s="15"/>
      <c r="AF284" s="15"/>
      <c r="AG284" s="15"/>
      <c r="AH284" s="15"/>
      <c r="AI284" s="17"/>
      <c r="AJ284" s="166"/>
      <c r="AK284" s="63"/>
      <c r="AL284" s="19"/>
    </row>
    <row r="285" spans="1:38" s="36" customFormat="1" ht="12.75" customHeight="1">
      <c r="A285" s="1"/>
      <c r="B285" s="15"/>
      <c r="C285" s="10"/>
      <c r="D285" s="252"/>
      <c r="E285" s="10"/>
      <c r="F285" s="273"/>
      <c r="G285" s="252"/>
      <c r="H285" s="247"/>
      <c r="I285" s="282"/>
      <c r="J285" s="283"/>
      <c r="K285" s="619"/>
      <c r="L285" s="619"/>
      <c r="M285" s="599"/>
      <c r="N285" s="617"/>
      <c r="O285" s="617"/>
      <c r="P285" s="618"/>
      <c r="Q285" s="63"/>
      <c r="R285" s="212"/>
      <c r="S285" s="243"/>
      <c r="T285" s="243"/>
      <c r="U285" s="243"/>
      <c r="V285" s="53"/>
      <c r="W285" s="53"/>
      <c r="X285" s="59"/>
      <c r="Y285" s="178"/>
      <c r="Z285" s="460"/>
      <c r="AA285" s="14"/>
      <c r="AB285" s="15"/>
      <c r="AC285" s="16"/>
      <c r="AD285" s="16"/>
      <c r="AE285" s="15"/>
      <c r="AF285" s="15"/>
      <c r="AG285" s="15"/>
      <c r="AH285" s="15"/>
      <c r="AI285" s="166"/>
      <c r="AJ285" s="166"/>
      <c r="AK285" s="63"/>
      <c r="AL285" s="19"/>
    </row>
    <row r="286" spans="1:38" s="36" customFormat="1" ht="12.75" customHeight="1">
      <c r="A286" s="1">
        <v>2539</v>
      </c>
      <c r="B286" s="15" t="s">
        <v>220</v>
      </c>
      <c r="C286" s="271">
        <f>$G$24</f>
        <v>0</v>
      </c>
      <c r="D286" s="252" t="s">
        <v>20</v>
      </c>
      <c r="E286" s="10" t="s">
        <v>159</v>
      </c>
      <c r="F286" s="249">
        <f>SUM(L281:L285)-L282-L283</f>
        <v>0</v>
      </c>
      <c r="G286" s="252" t="s">
        <v>160</v>
      </c>
      <c r="H286" s="247"/>
      <c r="I286" s="282"/>
      <c r="J286" s="177"/>
      <c r="K286" s="543"/>
      <c r="L286" s="543">
        <f>ROUND((F286*C286%)*2,1)/2</f>
        <v>0</v>
      </c>
      <c r="M286" s="599">
        <f t="shared" ref="M286:M287" si="108">K286+L286</f>
        <v>0</v>
      </c>
      <c r="N286" s="617"/>
      <c r="O286" s="617"/>
      <c r="P286" s="618"/>
      <c r="Q286" s="63"/>
      <c r="R286" s="212"/>
      <c r="S286" s="243"/>
      <c r="T286" s="243"/>
      <c r="U286" s="243"/>
      <c r="V286" s="53"/>
      <c r="W286" s="53"/>
      <c r="X286" s="59"/>
      <c r="Y286" s="178"/>
      <c r="Z286" s="460"/>
      <c r="AA286" s="14"/>
      <c r="AB286" s="15"/>
      <c r="AC286" s="16"/>
      <c r="AD286" s="16"/>
      <c r="AE286" s="15"/>
      <c r="AF286" s="15"/>
      <c r="AG286" s="15"/>
      <c r="AH286" s="15"/>
      <c r="AI286" s="166"/>
      <c r="AJ286" s="166"/>
      <c r="AK286" s="63"/>
      <c r="AL286" s="19"/>
    </row>
    <row r="287" spans="1:38" s="36" customFormat="1" ht="12.75" customHeight="1">
      <c r="A287" s="1"/>
      <c r="B287" s="15" t="s">
        <v>221</v>
      </c>
      <c r="C287" s="271">
        <f>$G$24</f>
        <v>0</v>
      </c>
      <c r="D287" s="252" t="s">
        <v>20</v>
      </c>
      <c r="E287" s="10" t="s">
        <v>159</v>
      </c>
      <c r="F287" s="249">
        <f>SUM(K281:K285)-K282</f>
        <v>0</v>
      </c>
      <c r="G287" s="252" t="s">
        <v>160</v>
      </c>
      <c r="H287" s="247"/>
      <c r="I287" s="282"/>
      <c r="J287" s="177"/>
      <c r="K287" s="543">
        <f>ROUND((F287*C287%)*2,1)/2</f>
        <v>0</v>
      </c>
      <c r="L287" s="543"/>
      <c r="M287" s="599">
        <f t="shared" si="108"/>
        <v>0</v>
      </c>
      <c r="N287" s="617"/>
      <c r="O287" s="618"/>
      <c r="P287" s="618"/>
      <c r="Q287" s="63"/>
      <c r="R287" s="212"/>
      <c r="S287" s="243"/>
      <c r="T287" s="243"/>
      <c r="U287" s="243"/>
      <c r="V287" s="53"/>
      <c r="W287" s="53"/>
      <c r="X287" s="59"/>
      <c r="Y287" s="178"/>
      <c r="Z287" s="460"/>
      <c r="AA287" s="14"/>
      <c r="AB287" s="15"/>
      <c r="AC287" s="16"/>
      <c r="AD287" s="16"/>
      <c r="AE287" s="15"/>
      <c r="AF287" s="15"/>
      <c r="AG287" s="15"/>
      <c r="AH287" s="15"/>
      <c r="AI287" s="166"/>
      <c r="AJ287" s="166"/>
      <c r="AK287" s="63"/>
      <c r="AL287" s="19"/>
    </row>
    <row r="288" spans="1:38" s="36" customFormat="1" ht="12.75" customHeight="1">
      <c r="A288" s="1"/>
      <c r="B288" s="15"/>
      <c r="C288" s="10"/>
      <c r="D288" s="252"/>
      <c r="E288" s="10"/>
      <c r="F288" s="249"/>
      <c r="G288" s="252"/>
      <c r="H288" s="247"/>
      <c r="I288" s="282"/>
      <c r="J288" s="283"/>
      <c r="K288" s="619"/>
      <c r="L288" s="619"/>
      <c r="M288" s="599"/>
      <c r="N288" s="599"/>
      <c r="O288" s="602"/>
      <c r="P288" s="602"/>
      <c r="Q288" s="63"/>
      <c r="R288" s="212"/>
      <c r="S288" s="243"/>
      <c r="T288" s="243"/>
      <c r="U288" s="243"/>
      <c r="V288" s="53"/>
      <c r="W288" s="53"/>
      <c r="X288" s="59"/>
      <c r="Y288" s="178"/>
      <c r="Z288" s="460"/>
      <c r="AA288" s="14"/>
      <c r="AB288" s="15"/>
      <c r="AC288" s="16"/>
      <c r="AD288" s="16"/>
      <c r="AE288" s="15"/>
      <c r="AF288" s="15"/>
      <c r="AG288" s="15"/>
      <c r="AH288" s="15"/>
      <c r="AI288" s="166"/>
      <c r="AJ288" s="166"/>
      <c r="AK288" s="63"/>
      <c r="AL288" s="19"/>
    </row>
    <row r="289" spans="1:39" s="36" customFormat="1" ht="12.75" customHeight="1">
      <c r="A289" s="1"/>
      <c r="B289" s="167" t="s">
        <v>222</v>
      </c>
      <c r="C289" s="189"/>
      <c r="D289" s="190"/>
      <c r="E289" s="189"/>
      <c r="F289" s="285"/>
      <c r="G289" s="190"/>
      <c r="H289" s="171"/>
      <c r="I289" s="171" t="s">
        <v>13</v>
      </c>
      <c r="J289" s="221"/>
      <c r="K289" s="597">
        <f t="shared" ref="K289:P289" si="109">SUM(K290:K296)</f>
        <v>0</v>
      </c>
      <c r="L289" s="597">
        <f t="shared" si="109"/>
        <v>0</v>
      </c>
      <c r="M289" s="606">
        <f t="shared" si="109"/>
        <v>0</v>
      </c>
      <c r="N289" s="606">
        <f t="shared" si="109"/>
        <v>0</v>
      </c>
      <c r="O289" s="606">
        <f t="shared" si="109"/>
        <v>0</v>
      </c>
      <c r="P289" s="606">
        <f t="shared" si="109"/>
        <v>0</v>
      </c>
      <c r="Q289" s="173"/>
      <c r="R289" s="212"/>
      <c r="S289" s="243"/>
      <c r="T289" s="243"/>
      <c r="U289" s="243"/>
      <c r="V289" s="53"/>
      <c r="W289" s="53"/>
      <c r="X289" s="59"/>
      <c r="Y289" s="178"/>
      <c r="Z289" s="460"/>
      <c r="AA289" s="14"/>
      <c r="AB289" s="15"/>
      <c r="AC289" s="16"/>
      <c r="AD289" s="16"/>
      <c r="AE289" s="15"/>
      <c r="AF289" s="15"/>
      <c r="AG289" s="15"/>
      <c r="AH289" s="15"/>
      <c r="AI289" s="166"/>
      <c r="AJ289" s="166"/>
      <c r="AK289" s="63"/>
      <c r="AL289" s="19"/>
    </row>
    <row r="290" spans="1:39" s="36" customFormat="1" ht="12.75" customHeight="1">
      <c r="A290" s="1"/>
      <c r="B290" s="15"/>
      <c r="C290" s="159" t="s">
        <v>23</v>
      </c>
      <c r="D290" s="160" t="s">
        <v>124</v>
      </c>
      <c r="E290" s="159" t="s">
        <v>136</v>
      </c>
      <c r="F290" s="59"/>
      <c r="G290" s="181"/>
      <c r="H290" s="55" t="s">
        <v>143</v>
      </c>
      <c r="I290" s="55" t="s">
        <v>144</v>
      </c>
      <c r="J290" s="250"/>
      <c r="K290" s="616"/>
      <c r="L290" s="616"/>
      <c r="M290" s="617" t="s">
        <v>34</v>
      </c>
      <c r="N290" s="617"/>
      <c r="O290" s="617"/>
      <c r="P290" s="618"/>
      <c r="Q290" s="63"/>
      <c r="R290" s="226" t="s">
        <v>123</v>
      </c>
      <c r="S290" s="227" t="s">
        <v>124</v>
      </c>
      <c r="T290" s="228" t="s">
        <v>125</v>
      </c>
      <c r="U290" s="229" t="s">
        <v>48</v>
      </c>
      <c r="V290" s="230" t="s">
        <v>126</v>
      </c>
      <c r="W290" s="231" t="s">
        <v>127</v>
      </c>
      <c r="X290" s="232" t="s">
        <v>128</v>
      </c>
      <c r="Y290" s="233" t="s">
        <v>129</v>
      </c>
      <c r="Z290" s="332"/>
      <c r="AA290" s="14"/>
      <c r="AB290" s="15"/>
      <c r="AC290" s="16"/>
      <c r="AD290" s="16"/>
      <c r="AE290" s="15"/>
      <c r="AF290" s="15"/>
      <c r="AG290" s="15"/>
      <c r="AH290" s="15"/>
      <c r="AI290" s="166"/>
      <c r="AJ290" s="166"/>
      <c r="AK290" s="63"/>
      <c r="AL290" s="19"/>
    </row>
    <row r="291" spans="1:39" s="36" customFormat="1" ht="12.75" customHeight="1">
      <c r="A291" s="1">
        <v>2540</v>
      </c>
      <c r="B291" s="187" t="s">
        <v>646</v>
      </c>
      <c r="C291" s="279"/>
      <c r="D291" s="252"/>
      <c r="E291" s="252"/>
      <c r="F291" s="273" t="s">
        <v>171</v>
      </c>
      <c r="G291" s="10">
        <v>0</v>
      </c>
      <c r="H291" s="291">
        <v>0</v>
      </c>
      <c r="I291" s="247">
        <f>ROUND(($H291*108.33%)*2,1)/2</f>
        <v>0</v>
      </c>
      <c r="J291" s="177"/>
      <c r="K291" s="543"/>
      <c r="L291" s="543">
        <f>ROUND((G291*I291)*2,1)/2</f>
        <v>0</v>
      </c>
      <c r="M291" s="599">
        <f t="shared" ref="M291:M292" si="110">K291+L291</f>
        <v>0</v>
      </c>
      <c r="N291" s="617"/>
      <c r="O291" s="617"/>
      <c r="P291" s="618"/>
      <c r="Q291" s="63"/>
      <c r="R291" s="212"/>
      <c r="S291" s="243">
        <v>0</v>
      </c>
      <c r="T291" s="243">
        <v>0</v>
      </c>
      <c r="U291" s="53">
        <v>0</v>
      </c>
      <c r="V291" s="53">
        <v>0</v>
      </c>
      <c r="W291" s="53">
        <v>0</v>
      </c>
      <c r="X291" s="59">
        <v>0</v>
      </c>
      <c r="Y291" s="178">
        <f>W291*X291</f>
        <v>0</v>
      </c>
      <c r="Z291" s="482" t="s">
        <v>223</v>
      </c>
      <c r="AA291" s="179"/>
      <c r="AB291" s="48"/>
      <c r="AC291" s="180"/>
      <c r="AD291" s="16"/>
      <c r="AE291" s="15"/>
      <c r="AF291" s="15"/>
      <c r="AG291" s="15"/>
      <c r="AH291" s="15"/>
      <c r="AI291" s="166"/>
      <c r="AJ291" s="166"/>
      <c r="AK291" s="63"/>
      <c r="AL291" s="19"/>
    </row>
    <row r="292" spans="1:39" s="36" customFormat="1" ht="12.75" customHeight="1">
      <c r="A292" s="1">
        <v>2540</v>
      </c>
      <c r="B292" s="15"/>
      <c r="C292" s="252"/>
      <c r="D292" s="252"/>
      <c r="E292" s="252"/>
      <c r="F292" s="273"/>
      <c r="G292" s="10">
        <f>C292+D292+E292</f>
        <v>0</v>
      </c>
      <c r="H292" s="291">
        <v>0</v>
      </c>
      <c r="I292" s="247">
        <f>ROUND(($H292*108.33%)*2,1)/2</f>
        <v>0</v>
      </c>
      <c r="J292" s="177"/>
      <c r="K292" s="543"/>
      <c r="L292" s="543">
        <f>ROUND((G292*I292)*2,1)/2</f>
        <v>0</v>
      </c>
      <c r="M292" s="599">
        <f t="shared" si="110"/>
        <v>0</v>
      </c>
      <c r="N292" s="617"/>
      <c r="O292" s="617"/>
      <c r="P292" s="618"/>
      <c r="Q292" s="63"/>
      <c r="R292" s="212"/>
      <c r="S292" s="243"/>
      <c r="T292" s="243"/>
      <c r="U292" s="243"/>
      <c r="V292" s="53"/>
      <c r="W292" s="53"/>
      <c r="X292" s="59"/>
      <c r="Y292" s="178">
        <f>W292*X292</f>
        <v>0</v>
      </c>
      <c r="Z292" s="482" t="s">
        <v>218</v>
      </c>
      <c r="AA292" s="179"/>
      <c r="AB292" s="48"/>
      <c r="AC292" s="180"/>
      <c r="AD292" s="16"/>
      <c r="AE292" s="15"/>
      <c r="AF292" s="15"/>
      <c r="AG292" s="15"/>
      <c r="AH292" s="15"/>
      <c r="AI292" s="166"/>
      <c r="AJ292" s="166"/>
      <c r="AK292" s="63"/>
      <c r="AL292" s="19"/>
    </row>
    <row r="293" spans="1:39" s="36" customFormat="1" ht="12.75" customHeight="1">
      <c r="A293" s="1"/>
      <c r="B293" s="15"/>
      <c r="C293" s="10"/>
      <c r="D293" s="252"/>
      <c r="E293" s="10"/>
      <c r="F293" s="249"/>
      <c r="G293" s="252"/>
      <c r="H293" s="247"/>
      <c r="I293" s="282"/>
      <c r="J293" s="283"/>
      <c r="K293" s="619"/>
      <c r="L293" s="619"/>
      <c r="M293" s="599"/>
      <c r="N293" s="617"/>
      <c r="O293" s="617"/>
      <c r="P293" s="618"/>
      <c r="Q293" s="63"/>
      <c r="R293" s="212"/>
      <c r="S293" s="243"/>
      <c r="T293" s="243"/>
      <c r="U293" s="243"/>
      <c r="V293" s="53"/>
      <c r="W293" s="53"/>
      <c r="X293" s="59"/>
      <c r="Y293" s="178"/>
      <c r="Z293" s="460"/>
      <c r="AA293" s="14"/>
      <c r="AB293" s="15"/>
      <c r="AC293" s="16"/>
      <c r="AD293" s="16"/>
      <c r="AE293" s="15"/>
      <c r="AF293" s="15"/>
      <c r="AG293" s="15"/>
      <c r="AH293" s="15"/>
      <c r="AI293" s="166"/>
      <c r="AJ293" s="166"/>
      <c r="AK293" s="63"/>
      <c r="AL293" s="19"/>
    </row>
    <row r="294" spans="1:39" s="36" customFormat="1" ht="12.75" customHeight="1">
      <c r="A294" s="1">
        <v>2549</v>
      </c>
      <c r="B294" s="15" t="s">
        <v>224</v>
      </c>
      <c r="C294" s="271">
        <f>$G$24</f>
        <v>0</v>
      </c>
      <c r="D294" s="252" t="s">
        <v>20</v>
      </c>
      <c r="E294" s="10" t="s">
        <v>159</v>
      </c>
      <c r="F294" s="249">
        <f>SUM(L290:L293)</f>
        <v>0</v>
      </c>
      <c r="G294" s="252"/>
      <c r="H294" s="247"/>
      <c r="I294" s="282"/>
      <c r="J294" s="177"/>
      <c r="K294" s="543"/>
      <c r="L294" s="543">
        <f>ROUND((F294*C294%)*2,1)/2</f>
        <v>0</v>
      </c>
      <c r="M294" s="599">
        <f t="shared" ref="M294:M295" si="111">K294+L294</f>
        <v>0</v>
      </c>
      <c r="N294" s="617"/>
      <c r="O294" s="617"/>
      <c r="P294" s="618"/>
      <c r="Q294" s="63"/>
      <c r="R294" s="212"/>
      <c r="S294" s="243"/>
      <c r="T294" s="243"/>
      <c r="U294" s="243"/>
      <c r="V294" s="53"/>
      <c r="W294" s="53"/>
      <c r="X294" s="59"/>
      <c r="Y294" s="178"/>
      <c r="Z294" s="460"/>
      <c r="AA294" s="14"/>
      <c r="AB294" s="15"/>
      <c r="AC294" s="16"/>
      <c r="AD294" s="16"/>
      <c r="AE294" s="15"/>
      <c r="AF294" s="15"/>
      <c r="AG294" s="15"/>
      <c r="AH294" s="15"/>
      <c r="AI294" s="166"/>
      <c r="AJ294" s="166"/>
      <c r="AK294" s="63"/>
      <c r="AL294" s="19"/>
    </row>
    <row r="295" spans="1:39" s="36" customFormat="1" ht="12.75" customHeight="1">
      <c r="A295" s="1"/>
      <c r="B295" s="15" t="s">
        <v>225</v>
      </c>
      <c r="C295" s="271">
        <f>$G$24</f>
        <v>0</v>
      </c>
      <c r="D295" s="252" t="s">
        <v>20</v>
      </c>
      <c r="E295" s="10" t="s">
        <v>159</v>
      </c>
      <c r="F295" s="249">
        <f>SUM(K290:K293)</f>
        <v>0</v>
      </c>
      <c r="G295" s="252"/>
      <c r="H295" s="247"/>
      <c r="I295" s="282"/>
      <c r="J295" s="177"/>
      <c r="K295" s="543">
        <f>ROUND((F295*C295%)*2,1)/2</f>
        <v>0</v>
      </c>
      <c r="L295" s="543"/>
      <c r="M295" s="599">
        <f t="shared" si="111"/>
        <v>0</v>
      </c>
      <c r="N295" s="617"/>
      <c r="O295" s="618"/>
      <c r="P295" s="618"/>
      <c r="Q295" s="63"/>
      <c r="R295" s="212"/>
      <c r="S295" s="243"/>
      <c r="T295" s="243"/>
      <c r="U295" s="243"/>
      <c r="V295" s="53"/>
      <c r="W295" s="53"/>
      <c r="X295" s="59"/>
      <c r="Y295" s="178"/>
      <c r="Z295" s="460"/>
      <c r="AA295" s="14"/>
      <c r="AB295" s="15"/>
      <c r="AC295" s="16"/>
      <c r="AD295" s="16"/>
      <c r="AE295" s="15"/>
      <c r="AF295" s="15"/>
      <c r="AG295" s="15"/>
      <c r="AH295" s="15"/>
      <c r="AI295" s="166"/>
      <c r="AJ295" s="166"/>
      <c r="AK295" s="63"/>
      <c r="AL295" s="19"/>
    </row>
    <row r="296" spans="1:39" s="36" customFormat="1" ht="12.75" customHeight="1">
      <c r="A296" s="1"/>
      <c r="B296" s="15"/>
      <c r="C296" s="10"/>
      <c r="D296" s="252"/>
      <c r="E296" s="10"/>
      <c r="F296" s="249"/>
      <c r="G296" s="252"/>
      <c r="H296" s="247"/>
      <c r="I296" s="282"/>
      <c r="J296" s="283"/>
      <c r="K296" s="619"/>
      <c r="L296" s="619"/>
      <c r="M296" s="599"/>
      <c r="N296" s="599"/>
      <c r="O296" s="602"/>
      <c r="P296" s="602"/>
      <c r="Q296" s="63"/>
      <c r="R296" s="212"/>
      <c r="S296" s="243"/>
      <c r="T296" s="243"/>
      <c r="U296" s="243"/>
      <c r="V296" s="53"/>
      <c r="W296" s="53"/>
      <c r="X296" s="59"/>
      <c r="Y296" s="178"/>
      <c r="Z296" s="460"/>
      <c r="AA296" s="14"/>
      <c r="AB296" s="15"/>
      <c r="AC296" s="16"/>
      <c r="AD296" s="16"/>
      <c r="AE296" s="15"/>
      <c r="AF296" s="15"/>
      <c r="AG296" s="15"/>
      <c r="AH296" s="15"/>
      <c r="AI296" s="166"/>
      <c r="AJ296" s="166"/>
      <c r="AK296" s="63"/>
      <c r="AL296" s="19"/>
    </row>
    <row r="297" spans="1:39" s="36" customFormat="1" ht="12.75" customHeight="1">
      <c r="A297" s="89"/>
      <c r="B297" s="303" t="s">
        <v>226</v>
      </c>
      <c r="C297" s="175"/>
      <c r="D297" s="181"/>
      <c r="E297" s="304"/>
      <c r="F297" s="555"/>
      <c r="G297" s="191"/>
      <c r="H297" s="305"/>
      <c r="I297" s="305" t="s">
        <v>227</v>
      </c>
      <c r="J297" s="556"/>
      <c r="K297" s="597">
        <f t="shared" ref="K297:P297" si="112">K116+K122+K127+K142+K157+K168+K182+K199+K209+K222+K235+K248+K261+K271+K280+K289</f>
        <v>0</v>
      </c>
      <c r="L297" s="597">
        <f t="shared" si="112"/>
        <v>0</v>
      </c>
      <c r="M297" s="606">
        <f t="shared" si="112"/>
        <v>0</v>
      </c>
      <c r="N297" s="606">
        <f t="shared" si="112"/>
        <v>0</v>
      </c>
      <c r="O297" s="606">
        <f t="shared" si="112"/>
        <v>0</v>
      </c>
      <c r="P297" s="606">
        <f t="shared" si="112"/>
        <v>0</v>
      </c>
      <c r="Q297" s="173"/>
      <c r="R297" s="212"/>
      <c r="S297" s="243"/>
      <c r="T297" s="243"/>
      <c r="U297" s="243"/>
      <c r="V297" s="53"/>
      <c r="W297" s="53"/>
      <c r="X297" s="59"/>
      <c r="Y297" s="178"/>
      <c r="Z297" s="460"/>
      <c r="AA297" s="14"/>
      <c r="AB297" s="15"/>
      <c r="AC297" s="16"/>
      <c r="AD297" s="16"/>
      <c r="AE297" s="15"/>
      <c r="AF297" s="15"/>
      <c r="AG297" s="15"/>
      <c r="AH297" s="15"/>
      <c r="AI297" s="17"/>
      <c r="AJ297" s="17"/>
      <c r="AK297" s="63"/>
      <c r="AL297" s="19"/>
      <c r="AM297" s="19"/>
    </row>
    <row r="298" spans="1:39" s="36" customFormat="1" ht="12.75" customHeight="1">
      <c r="A298" s="89" t="s">
        <v>25</v>
      </c>
      <c r="B298" s="306">
        <f>L139+L154+L165+L179+L195+L206+L219+L232+L244+L258+L268+L277+L286+L294</f>
        <v>0</v>
      </c>
      <c r="C298" s="175"/>
      <c r="D298" s="181"/>
      <c r="E298" s="175"/>
      <c r="F298" s="15"/>
      <c r="G298" s="15"/>
      <c r="H298" s="301"/>
      <c r="I298" s="193"/>
      <c r="J298" s="188"/>
      <c r="K298" s="630"/>
      <c r="L298" s="630"/>
      <c r="M298" s="631"/>
      <c r="N298" s="631"/>
      <c r="O298" s="631"/>
      <c r="P298" s="631"/>
      <c r="Q298" s="63"/>
      <c r="R298" s="212"/>
      <c r="S298" s="243"/>
      <c r="T298" s="243"/>
      <c r="U298" s="243"/>
      <c r="V298" s="53"/>
      <c r="W298" s="53"/>
      <c r="X298" s="59"/>
      <c r="Y298" s="178"/>
      <c r="Z298" s="460"/>
      <c r="AA298" s="14"/>
      <c r="AB298" s="15"/>
      <c r="AC298" s="16"/>
      <c r="AD298" s="16"/>
      <c r="AE298" s="15"/>
      <c r="AF298" s="15"/>
      <c r="AG298" s="15"/>
      <c r="AH298" s="15"/>
      <c r="AI298" s="17"/>
      <c r="AJ298" s="17"/>
      <c r="AK298" s="63"/>
      <c r="AL298" s="19"/>
    </row>
    <row r="299" spans="1:39" s="36" customFormat="1" ht="12.75" customHeight="1">
      <c r="A299" s="89" t="s">
        <v>228</v>
      </c>
      <c r="B299" s="306">
        <f>K140+K155+K166+K180+K196+K207+K220+K233+K245+K259+K269+K278+K287+K295</f>
        <v>0</v>
      </c>
      <c r="C299" s="175"/>
      <c r="D299" s="181"/>
      <c r="E299" s="175"/>
      <c r="F299" s="15"/>
      <c r="G299" s="15"/>
      <c r="H299" s="301"/>
      <c r="I299" s="193"/>
      <c r="J299" s="188"/>
      <c r="K299" s="340"/>
      <c r="L299" s="340"/>
      <c r="M299" s="312"/>
      <c r="N299" s="312"/>
      <c r="O299" s="312"/>
      <c r="P299" s="312"/>
      <c r="Q299" s="63"/>
      <c r="R299" s="212"/>
      <c r="S299" s="243"/>
      <c r="T299" s="243"/>
      <c r="U299" s="243"/>
      <c r="V299" s="53"/>
      <c r="W299" s="53"/>
      <c r="X299" s="59"/>
      <c r="Y299" s="178"/>
      <c r="Z299" s="460"/>
      <c r="AA299" s="14"/>
      <c r="AB299" s="15"/>
      <c r="AC299" s="16"/>
      <c r="AD299" s="16"/>
      <c r="AE299" s="15"/>
      <c r="AF299" s="15"/>
      <c r="AG299" s="15"/>
      <c r="AH299" s="15"/>
      <c r="AI299" s="17"/>
      <c r="AJ299" s="17"/>
      <c r="AK299" s="63"/>
      <c r="AL299" s="19"/>
    </row>
    <row r="300" spans="1:39" s="36" customFormat="1" ht="12.75" customHeight="1">
      <c r="A300" s="307" t="s">
        <v>34</v>
      </c>
      <c r="B300" s="308">
        <f>B298+B299</f>
        <v>0</v>
      </c>
      <c r="C300" s="196"/>
      <c r="D300" s="197"/>
      <c r="E300" s="196"/>
      <c r="F300" s="56"/>
      <c r="G300" s="56"/>
      <c r="H300" s="309"/>
      <c r="I300" s="310"/>
      <c r="J300" s="188"/>
      <c r="K300" s="340"/>
      <c r="L300" s="340"/>
      <c r="M300" s="312"/>
      <c r="N300" s="312"/>
      <c r="O300" s="312"/>
      <c r="P300" s="312"/>
      <c r="Q300" s="311"/>
      <c r="R300" s="212"/>
      <c r="S300" s="243"/>
      <c r="T300" s="243"/>
      <c r="U300" s="243"/>
      <c r="V300" s="243"/>
      <c r="W300" s="243"/>
      <c r="X300" s="312"/>
      <c r="Y300" s="312"/>
      <c r="Z300" s="460"/>
      <c r="AA300" s="14"/>
      <c r="AB300" s="15"/>
      <c r="AC300" s="16"/>
      <c r="AD300" s="16"/>
      <c r="AE300" s="15"/>
      <c r="AF300" s="15"/>
      <c r="AG300" s="15"/>
      <c r="AH300" s="15"/>
      <c r="AI300" s="17"/>
      <c r="AJ300" s="17"/>
      <c r="AK300" s="63"/>
    </row>
    <row r="301" spans="1:39" s="36" customFormat="1" ht="12.75" customHeight="1" thickBot="1">
      <c r="A301" s="559"/>
      <c r="B301" s="560"/>
      <c r="C301" s="526"/>
      <c r="D301" s="527"/>
      <c r="E301" s="526"/>
      <c r="F301" s="525"/>
      <c r="G301" s="525"/>
      <c r="H301" s="561"/>
      <c r="I301" s="562"/>
      <c r="J301" s="530"/>
      <c r="K301" s="607"/>
      <c r="L301" s="607"/>
      <c r="M301" s="529"/>
      <c r="N301" s="529"/>
      <c r="O301" s="529"/>
      <c r="P301" s="529"/>
      <c r="Q301" s="311"/>
      <c r="R301" s="212"/>
      <c r="S301" s="243"/>
      <c r="T301" s="243"/>
      <c r="U301" s="243"/>
      <c r="V301" s="243"/>
      <c r="W301" s="243"/>
      <c r="X301" s="312"/>
      <c r="Y301" s="312"/>
      <c r="Z301" s="460"/>
      <c r="AA301" s="14"/>
      <c r="AB301" s="15"/>
      <c r="AC301" s="16"/>
      <c r="AD301" s="16"/>
      <c r="AE301" s="15"/>
      <c r="AF301" s="15"/>
      <c r="AG301" s="15"/>
      <c r="AH301" s="15"/>
      <c r="AI301" s="17"/>
      <c r="AJ301" s="17"/>
      <c r="AK301" s="63"/>
    </row>
    <row r="302" spans="1:39" ht="12.75" customHeight="1">
      <c r="A302" s="89"/>
      <c r="B302" s="36"/>
      <c r="C302" s="175"/>
      <c r="D302" s="181"/>
      <c r="E302" s="175"/>
      <c r="F302" s="317"/>
      <c r="H302" s="16"/>
      <c r="I302" s="316"/>
      <c r="J302" s="316"/>
      <c r="K302" s="662"/>
      <c r="L302" s="662"/>
      <c r="M302" s="652"/>
      <c r="N302" s="652"/>
      <c r="O302" s="652"/>
      <c r="P302" s="663"/>
      <c r="R302" s="212"/>
      <c r="S302" s="243"/>
      <c r="T302" s="243"/>
      <c r="U302" s="243"/>
    </row>
    <row r="303" spans="1:39" ht="38.25">
      <c r="A303" s="89" t="s">
        <v>45</v>
      </c>
      <c r="B303" s="36" t="s">
        <v>612</v>
      </c>
      <c r="C303" s="175"/>
      <c r="D303" s="181"/>
      <c r="E303" s="175"/>
      <c r="F303" s="317"/>
      <c r="H303" s="16"/>
      <c r="I303" s="318"/>
      <c r="J303" s="218"/>
      <c r="K303" s="609" t="s">
        <v>610</v>
      </c>
      <c r="L303" s="610" t="s">
        <v>609</v>
      </c>
      <c r="M303" s="611" t="s">
        <v>73</v>
      </c>
      <c r="N303" s="612" t="s">
        <v>594</v>
      </c>
      <c r="O303" s="612" t="s">
        <v>596</v>
      </c>
      <c r="P303" s="612" t="s">
        <v>595</v>
      </c>
      <c r="R303" s="212"/>
      <c r="S303" s="243"/>
      <c r="T303" s="174"/>
      <c r="V303" s="15"/>
    </row>
    <row r="304" spans="1:39" ht="12.75" customHeight="1">
      <c r="A304" s="89"/>
      <c r="B304" s="167" t="s">
        <v>229</v>
      </c>
      <c r="C304" s="319"/>
      <c r="D304" s="169"/>
      <c r="E304" s="96"/>
      <c r="F304" s="96"/>
      <c r="G304" s="96"/>
      <c r="H304" s="171"/>
      <c r="I304" s="171" t="s">
        <v>13</v>
      </c>
      <c r="J304" s="221"/>
      <c r="K304" s="597">
        <f t="shared" ref="K304:P304" si="113">SUM(K305:K317)</f>
        <v>0</v>
      </c>
      <c r="L304" s="597">
        <f t="shared" si="113"/>
        <v>0</v>
      </c>
      <c r="M304" s="606">
        <f t="shared" si="113"/>
        <v>0</v>
      </c>
      <c r="N304" s="606">
        <f t="shared" si="113"/>
        <v>0</v>
      </c>
      <c r="O304" s="606">
        <f t="shared" si="113"/>
        <v>0</v>
      </c>
      <c r="P304" s="606">
        <f t="shared" si="113"/>
        <v>0</v>
      </c>
      <c r="Q304" s="173"/>
      <c r="R304" s="212"/>
      <c r="S304" s="243"/>
      <c r="T304" s="174"/>
      <c r="U304" s="243"/>
      <c r="X304" s="55"/>
    </row>
    <row r="305" spans="1:38" ht="12.75" customHeight="1">
      <c r="A305" s="89"/>
      <c r="C305" s="15"/>
      <c r="D305" s="176"/>
      <c r="E305" s="185"/>
      <c r="F305" s="387"/>
      <c r="G305" s="181" t="s">
        <v>230</v>
      </c>
      <c r="H305" s="342"/>
      <c r="I305" s="35" t="s">
        <v>231</v>
      </c>
      <c r="J305" s="188"/>
      <c r="K305" s="601"/>
      <c r="L305" s="601"/>
      <c r="M305" s="617" t="s">
        <v>34</v>
      </c>
      <c r="N305" s="617"/>
      <c r="O305" s="617"/>
      <c r="P305" s="618"/>
      <c r="R305" s="226" t="s">
        <v>123</v>
      </c>
      <c r="S305" s="227" t="s">
        <v>124</v>
      </c>
      <c r="T305" s="320"/>
      <c r="U305" s="229" t="s">
        <v>48</v>
      </c>
      <c r="V305" s="230" t="s">
        <v>126</v>
      </c>
      <c r="W305" s="231" t="s">
        <v>127</v>
      </c>
      <c r="X305" s="232" t="s">
        <v>128</v>
      </c>
      <c r="Y305" s="233" t="s">
        <v>129</v>
      </c>
    </row>
    <row r="306" spans="1:38" ht="12.75" customHeight="1">
      <c r="A306" s="1">
        <v>3100</v>
      </c>
      <c r="C306" s="185"/>
      <c r="D306" s="186"/>
      <c r="E306" s="317"/>
      <c r="F306" s="279"/>
      <c r="G306" s="10">
        <v>0</v>
      </c>
      <c r="H306" s="15"/>
      <c r="I306" s="55">
        <v>0</v>
      </c>
      <c r="J306" s="177"/>
      <c r="K306" s="543"/>
      <c r="L306" s="543">
        <f>G306*I306</f>
        <v>0</v>
      </c>
      <c r="M306" s="599">
        <f t="shared" ref="M306:M307" si="114">K306+L306</f>
        <v>0</v>
      </c>
      <c r="N306" s="617"/>
      <c r="O306" s="617"/>
      <c r="P306" s="618"/>
      <c r="Q306" s="63" t="s">
        <v>44</v>
      </c>
      <c r="R306" s="212">
        <v>0</v>
      </c>
      <c r="S306" s="243">
        <v>0</v>
      </c>
      <c r="T306" s="15"/>
      <c r="U306" s="243">
        <v>0</v>
      </c>
      <c r="V306" s="53">
        <v>0</v>
      </c>
      <c r="W306" s="53">
        <v>0</v>
      </c>
      <c r="X306" s="59">
        <v>0</v>
      </c>
      <c r="Y306" s="178">
        <f>W306*X306</f>
        <v>0</v>
      </c>
      <c r="Z306" s="461"/>
      <c r="AD306" s="15"/>
    </row>
    <row r="307" spans="1:38" s="36" customFormat="1" ht="12.75" customHeight="1">
      <c r="A307" s="1">
        <f>A306+1</f>
        <v>3101</v>
      </c>
      <c r="B307" s="288"/>
      <c r="C307" s="185"/>
      <c r="D307" s="186"/>
      <c r="E307" s="317"/>
      <c r="F307" s="279"/>
      <c r="G307" s="10"/>
      <c r="H307" s="15"/>
      <c r="I307" s="55"/>
      <c r="J307" s="177"/>
      <c r="K307" s="543"/>
      <c r="L307" s="543">
        <f t="shared" ref="L307:L316" si="115">G307*I307</f>
        <v>0</v>
      </c>
      <c r="M307" s="599">
        <f t="shared" si="114"/>
        <v>0</v>
      </c>
      <c r="N307" s="617"/>
      <c r="O307" s="617"/>
      <c r="P307" s="618"/>
      <c r="Q307" s="63" t="s">
        <v>44</v>
      </c>
      <c r="R307" s="212"/>
      <c r="S307" s="243"/>
      <c r="U307" s="243"/>
      <c r="V307" s="53"/>
      <c r="W307" s="53"/>
      <c r="X307" s="59"/>
      <c r="Y307" s="178">
        <f t="shared" ref="Y307:Y316" si="116">W307*X307</f>
        <v>0</v>
      </c>
      <c r="Z307" s="461"/>
      <c r="AA307" s="14"/>
      <c r="AB307" s="15"/>
      <c r="AC307" s="15"/>
      <c r="AD307" s="15"/>
      <c r="AE307" s="15"/>
      <c r="AF307" s="15"/>
      <c r="AG307" s="15"/>
      <c r="AH307" s="15"/>
      <c r="AI307" s="17"/>
      <c r="AJ307" s="17"/>
      <c r="AK307" s="63"/>
      <c r="AL307" s="19"/>
    </row>
    <row r="308" spans="1:38" s="36" customFormat="1" ht="12.75" customHeight="1">
      <c r="A308" s="1">
        <f t="shared" ref="A308:A316" si="117">A307+1</f>
        <v>3102</v>
      </c>
      <c r="B308" s="288"/>
      <c r="C308" s="185"/>
      <c r="D308" s="186"/>
      <c r="E308" s="317"/>
      <c r="F308" s="279"/>
      <c r="G308" s="10"/>
      <c r="H308" s="15"/>
      <c r="I308" s="55"/>
      <c r="J308" s="177"/>
      <c r="K308" s="543"/>
      <c r="L308" s="543">
        <f t="shared" si="115"/>
        <v>0</v>
      </c>
      <c r="M308" s="599">
        <f t="shared" ref="M308:M316" si="118">K308+L308</f>
        <v>0</v>
      </c>
      <c r="N308" s="617"/>
      <c r="O308" s="617"/>
      <c r="P308" s="618"/>
      <c r="Q308" s="63"/>
      <c r="R308" s="212"/>
      <c r="S308" s="243"/>
      <c r="U308" s="243"/>
      <c r="V308" s="53"/>
      <c r="W308" s="53"/>
      <c r="X308" s="59"/>
      <c r="Y308" s="178">
        <f t="shared" si="116"/>
        <v>0</v>
      </c>
      <c r="Z308" s="461"/>
      <c r="AA308" s="14"/>
      <c r="AB308" s="15"/>
      <c r="AC308" s="16"/>
      <c r="AD308" s="15"/>
      <c r="AE308" s="15"/>
      <c r="AF308" s="15"/>
      <c r="AG308" s="15"/>
      <c r="AH308" s="15"/>
      <c r="AI308" s="17"/>
      <c r="AJ308" s="166"/>
      <c r="AK308" s="63"/>
      <c r="AL308" s="19"/>
    </row>
    <row r="309" spans="1:38" s="36" customFormat="1" ht="12.75" customHeight="1">
      <c r="A309" s="1">
        <f t="shared" si="117"/>
        <v>3103</v>
      </c>
      <c r="B309" s="288"/>
      <c r="C309" s="15"/>
      <c r="D309" s="321"/>
      <c r="E309" s="317"/>
      <c r="F309" s="279"/>
      <c r="G309" s="10"/>
      <c r="H309" s="15"/>
      <c r="I309" s="55"/>
      <c r="J309" s="177"/>
      <c r="K309" s="543"/>
      <c r="L309" s="543">
        <f t="shared" si="115"/>
        <v>0</v>
      </c>
      <c r="M309" s="599">
        <f t="shared" si="118"/>
        <v>0</v>
      </c>
      <c r="N309" s="617"/>
      <c r="O309" s="617"/>
      <c r="P309" s="618"/>
      <c r="Q309" s="63"/>
      <c r="R309" s="212"/>
      <c r="S309" s="243"/>
      <c r="U309" s="243"/>
      <c r="V309" s="243"/>
      <c r="W309" s="53"/>
      <c r="X309" s="59"/>
      <c r="Y309" s="178">
        <f t="shared" si="116"/>
        <v>0</v>
      </c>
      <c r="Z309" s="461"/>
      <c r="AA309" s="14"/>
      <c r="AB309" s="15"/>
      <c r="AC309" s="16"/>
      <c r="AD309" s="15"/>
      <c r="AE309" s="15"/>
      <c r="AF309" s="15"/>
      <c r="AG309" s="15"/>
      <c r="AH309" s="15"/>
      <c r="AI309" s="17"/>
      <c r="AJ309" s="17"/>
      <c r="AK309" s="63"/>
      <c r="AL309" s="19"/>
    </row>
    <row r="310" spans="1:38" ht="12.75" customHeight="1">
      <c r="A310" s="1">
        <f t="shared" si="117"/>
        <v>3104</v>
      </c>
      <c r="B310" s="288"/>
      <c r="C310" s="185"/>
      <c r="D310" s="186"/>
      <c r="E310" s="317"/>
      <c r="F310" s="279"/>
      <c r="G310" s="10"/>
      <c r="H310" s="15"/>
      <c r="I310" s="55"/>
      <c r="J310" s="177"/>
      <c r="K310" s="543"/>
      <c r="L310" s="543">
        <f t="shared" si="115"/>
        <v>0</v>
      </c>
      <c r="M310" s="599">
        <f t="shared" si="118"/>
        <v>0</v>
      </c>
      <c r="N310" s="617"/>
      <c r="O310" s="617"/>
      <c r="P310" s="618"/>
      <c r="R310" s="212"/>
      <c r="S310" s="243"/>
      <c r="T310" s="15"/>
      <c r="U310" s="243"/>
      <c r="Y310" s="178">
        <f t="shared" si="116"/>
        <v>0</v>
      </c>
      <c r="Z310" s="461"/>
      <c r="AA310" s="16"/>
      <c r="AD310" s="15"/>
      <c r="AJ310" s="166"/>
    </row>
    <row r="311" spans="1:38" ht="12.75" customHeight="1">
      <c r="A311" s="1">
        <f>A310+1</f>
        <v>3105</v>
      </c>
      <c r="B311" s="288"/>
      <c r="C311" s="185"/>
      <c r="D311" s="186"/>
      <c r="E311" s="317"/>
      <c r="F311" s="279"/>
      <c r="G311" s="10"/>
      <c r="H311" s="322"/>
      <c r="I311" s="55"/>
      <c r="J311" s="177"/>
      <c r="K311" s="543"/>
      <c r="L311" s="543">
        <f t="shared" si="115"/>
        <v>0</v>
      </c>
      <c r="M311" s="599">
        <f t="shared" si="118"/>
        <v>0</v>
      </c>
      <c r="N311" s="617"/>
      <c r="O311" s="617"/>
      <c r="P311" s="618"/>
      <c r="R311" s="212"/>
      <c r="S311" s="243"/>
      <c r="T311" s="15"/>
      <c r="U311" s="243"/>
      <c r="Y311" s="178">
        <f t="shared" si="116"/>
        <v>0</v>
      </c>
      <c r="Z311" s="461"/>
      <c r="AD311" s="15"/>
    </row>
    <row r="312" spans="1:38" ht="12.75" customHeight="1">
      <c r="A312" s="1">
        <f t="shared" si="117"/>
        <v>3106</v>
      </c>
      <c r="B312" s="288"/>
      <c r="C312" s="185"/>
      <c r="D312" s="186"/>
      <c r="E312" s="317"/>
      <c r="F312" s="279"/>
      <c r="G312" s="10"/>
      <c r="H312" s="323"/>
      <c r="I312" s="55"/>
      <c r="J312" s="177"/>
      <c r="K312" s="543"/>
      <c r="L312" s="543">
        <f t="shared" si="115"/>
        <v>0</v>
      </c>
      <c r="M312" s="599">
        <f t="shared" si="118"/>
        <v>0</v>
      </c>
      <c r="N312" s="617"/>
      <c r="O312" s="617"/>
      <c r="P312" s="618"/>
      <c r="R312" s="212"/>
      <c r="S312" s="243"/>
      <c r="T312" s="15"/>
      <c r="U312" s="243"/>
      <c r="Y312" s="178">
        <f t="shared" si="116"/>
        <v>0</v>
      </c>
      <c r="Z312" s="461"/>
      <c r="AD312" s="15"/>
    </row>
    <row r="313" spans="1:38" ht="12.75" customHeight="1">
      <c r="A313" s="1">
        <f t="shared" si="117"/>
        <v>3107</v>
      </c>
      <c r="B313" s="288"/>
      <c r="C313" s="185"/>
      <c r="D313" s="186"/>
      <c r="E313" s="317"/>
      <c r="F313" s="279"/>
      <c r="G313" s="10"/>
      <c r="H313" s="323"/>
      <c r="I313" s="55"/>
      <c r="J313" s="177"/>
      <c r="K313" s="543"/>
      <c r="L313" s="543">
        <f t="shared" si="115"/>
        <v>0</v>
      </c>
      <c r="M313" s="599">
        <f t="shared" si="118"/>
        <v>0</v>
      </c>
      <c r="N313" s="617"/>
      <c r="O313" s="617"/>
      <c r="P313" s="618"/>
      <c r="R313" s="212"/>
      <c r="S313" s="243"/>
      <c r="T313" s="15"/>
      <c r="U313" s="243"/>
      <c r="Y313" s="178">
        <f t="shared" si="116"/>
        <v>0</v>
      </c>
      <c r="Z313" s="461"/>
      <c r="AD313" s="15"/>
    </row>
    <row r="314" spans="1:38" ht="12.75" customHeight="1">
      <c r="A314" s="1">
        <f t="shared" si="117"/>
        <v>3108</v>
      </c>
      <c r="B314" s="288"/>
      <c r="C314" s="185"/>
      <c r="D314" s="186"/>
      <c r="E314" s="317"/>
      <c r="F314" s="279"/>
      <c r="G314" s="10"/>
      <c r="H314" s="323"/>
      <c r="I314" s="55"/>
      <c r="J314" s="177"/>
      <c r="K314" s="543"/>
      <c r="L314" s="543">
        <f t="shared" si="115"/>
        <v>0</v>
      </c>
      <c r="M314" s="599">
        <f t="shared" si="118"/>
        <v>0</v>
      </c>
      <c r="N314" s="617"/>
      <c r="O314" s="617"/>
      <c r="P314" s="618"/>
      <c r="R314" s="212"/>
      <c r="S314" s="243"/>
      <c r="T314" s="15"/>
      <c r="U314" s="243"/>
      <c r="Y314" s="178">
        <f t="shared" si="116"/>
        <v>0</v>
      </c>
      <c r="Z314" s="461"/>
      <c r="AD314" s="15"/>
    </row>
    <row r="315" spans="1:38" ht="12.75" customHeight="1">
      <c r="A315" s="1">
        <f t="shared" si="117"/>
        <v>3109</v>
      </c>
      <c r="B315" s="288"/>
      <c r="C315" s="15"/>
      <c r="D315" s="185"/>
      <c r="E315" s="317"/>
      <c r="F315" s="186"/>
      <c r="G315" s="10"/>
      <c r="H315" s="323"/>
      <c r="I315" s="55"/>
      <c r="J315" s="177"/>
      <c r="K315" s="543"/>
      <c r="L315" s="543">
        <f t="shared" si="115"/>
        <v>0</v>
      </c>
      <c r="M315" s="599">
        <f t="shared" si="118"/>
        <v>0</v>
      </c>
      <c r="N315" s="617"/>
      <c r="O315" s="617"/>
      <c r="P315" s="618"/>
      <c r="R315" s="212"/>
      <c r="S315" s="243"/>
      <c r="T315" s="15"/>
      <c r="U315" s="243"/>
      <c r="Y315" s="178">
        <f t="shared" si="116"/>
        <v>0</v>
      </c>
      <c r="Z315" s="461"/>
      <c r="AD315" s="15"/>
    </row>
    <row r="316" spans="1:38" ht="12.75" customHeight="1">
      <c r="A316" s="1">
        <f t="shared" si="117"/>
        <v>3110</v>
      </c>
      <c r="B316" s="288"/>
      <c r="C316" s="15"/>
      <c r="D316" s="185"/>
      <c r="E316" s="317"/>
      <c r="F316" s="186"/>
      <c r="G316" s="10"/>
      <c r="H316" s="323"/>
      <c r="I316" s="55"/>
      <c r="J316" s="177"/>
      <c r="K316" s="543"/>
      <c r="L316" s="543">
        <f t="shared" si="115"/>
        <v>0</v>
      </c>
      <c r="M316" s="599">
        <f t="shared" si="118"/>
        <v>0</v>
      </c>
      <c r="N316" s="617"/>
      <c r="O316" s="617"/>
      <c r="P316" s="618"/>
      <c r="R316" s="212"/>
      <c r="S316" s="243"/>
      <c r="T316" s="15"/>
      <c r="U316" s="243"/>
      <c r="Y316" s="178">
        <f t="shared" si="116"/>
        <v>0</v>
      </c>
      <c r="Z316" s="461"/>
      <c r="AD316" s="15"/>
    </row>
    <row r="317" spans="1:38" ht="12.75" customHeight="1">
      <c r="C317" s="175"/>
      <c r="D317" s="181"/>
      <c r="E317" s="185"/>
      <c r="F317" s="317"/>
      <c r="G317" s="175"/>
      <c r="H317" s="324"/>
      <c r="I317" s="282"/>
      <c r="J317" s="188"/>
      <c r="K317" s="601"/>
      <c r="L317" s="601"/>
      <c r="M317" s="599"/>
      <c r="N317" s="599"/>
      <c r="O317" s="599"/>
      <c r="P317" s="602"/>
      <c r="R317" s="212"/>
      <c r="S317" s="243"/>
      <c r="T317" s="15"/>
      <c r="U317" s="243"/>
      <c r="Z317" s="461"/>
      <c r="AD317" s="15"/>
    </row>
    <row r="318" spans="1:38" ht="12.75" customHeight="1">
      <c r="B318" s="167" t="s">
        <v>232</v>
      </c>
      <c r="C318" s="319"/>
      <c r="D318" s="169"/>
      <c r="E318" s="96"/>
      <c r="F318" s="96"/>
      <c r="G318" s="286"/>
      <c r="H318" s="171"/>
      <c r="I318" s="171" t="s">
        <v>13</v>
      </c>
      <c r="J318" s="221"/>
      <c r="K318" s="597">
        <f t="shared" ref="K318:P318" si="119">SUM(K319:K336)</f>
        <v>0</v>
      </c>
      <c r="L318" s="597">
        <f t="shared" si="119"/>
        <v>0</v>
      </c>
      <c r="M318" s="606">
        <f t="shared" si="119"/>
        <v>0</v>
      </c>
      <c r="N318" s="606">
        <f t="shared" si="119"/>
        <v>0</v>
      </c>
      <c r="O318" s="606">
        <f t="shared" si="119"/>
        <v>0</v>
      </c>
      <c r="P318" s="606">
        <f t="shared" si="119"/>
        <v>0</v>
      </c>
      <c r="Q318" s="173"/>
      <c r="R318" s="212"/>
      <c r="S318" s="243"/>
      <c r="T318" s="15"/>
      <c r="U318" s="243"/>
      <c r="X318" s="55"/>
      <c r="Z318" s="461"/>
      <c r="AD318" s="15"/>
    </row>
    <row r="319" spans="1:38" ht="12.75" customHeight="1">
      <c r="C319" s="175"/>
      <c r="D319" s="181"/>
      <c r="E319" s="185"/>
      <c r="F319" s="387"/>
      <c r="G319" s="181" t="s">
        <v>230</v>
      </c>
      <c r="H319" s="342"/>
      <c r="I319" s="35" t="s">
        <v>231</v>
      </c>
      <c r="J319" s="188"/>
      <c r="K319" s="601"/>
      <c r="L319" s="601"/>
      <c r="M319" s="617" t="s">
        <v>34</v>
      </c>
      <c r="N319" s="617"/>
      <c r="O319" s="617"/>
      <c r="P319" s="618"/>
      <c r="R319" s="226" t="s">
        <v>123</v>
      </c>
      <c r="S319" s="227" t="s">
        <v>124</v>
      </c>
      <c r="T319" s="320"/>
      <c r="U319" s="229" t="s">
        <v>48</v>
      </c>
      <c r="V319" s="230" t="s">
        <v>126</v>
      </c>
      <c r="W319" s="231" t="s">
        <v>127</v>
      </c>
      <c r="X319" s="232" t="s">
        <v>128</v>
      </c>
      <c r="Y319" s="233" t="s">
        <v>129</v>
      </c>
      <c r="Z319" s="461"/>
      <c r="AD319" s="15"/>
    </row>
    <row r="320" spans="1:38" ht="12.75" customHeight="1">
      <c r="A320" s="1">
        <v>3200</v>
      </c>
      <c r="B320" s="288"/>
      <c r="C320" s="175"/>
      <c r="D320" s="186"/>
      <c r="E320" s="175"/>
      <c r="F320" s="201"/>
      <c r="G320" s="10">
        <v>0</v>
      </c>
      <c r="H320" s="15"/>
      <c r="I320" s="325">
        <v>0</v>
      </c>
      <c r="J320" s="177"/>
      <c r="K320" s="543"/>
      <c r="L320" s="543">
        <f>G320*I320</f>
        <v>0</v>
      </c>
      <c r="M320" s="599">
        <f t="shared" ref="M320:M321" si="120">K320+L320</f>
        <v>0</v>
      </c>
      <c r="N320" s="617"/>
      <c r="O320" s="617"/>
      <c r="P320" s="618"/>
      <c r="R320" s="212">
        <v>0</v>
      </c>
      <c r="S320" s="243">
        <v>0</v>
      </c>
      <c r="T320" s="15"/>
      <c r="U320" s="243">
        <v>0</v>
      </c>
      <c r="V320" s="53">
        <v>0</v>
      </c>
      <c r="W320" s="53">
        <v>0</v>
      </c>
      <c r="X320" s="59">
        <v>0</v>
      </c>
      <c r="Y320" s="178">
        <f>W320*X320</f>
        <v>0</v>
      </c>
      <c r="Z320" s="461"/>
      <c r="AD320" s="15"/>
    </row>
    <row r="321" spans="1:38" ht="12.75" customHeight="1">
      <c r="A321" s="1">
        <f>A320+1</f>
        <v>3201</v>
      </c>
      <c r="B321" s="288"/>
      <c r="C321" s="175"/>
      <c r="D321" s="186"/>
      <c r="E321" s="175"/>
      <c r="F321" s="201"/>
      <c r="G321" s="10"/>
      <c r="H321" s="15"/>
      <c r="I321" s="325"/>
      <c r="J321" s="177"/>
      <c r="K321" s="543"/>
      <c r="L321" s="543">
        <f>G321*I321</f>
        <v>0</v>
      </c>
      <c r="M321" s="599">
        <f t="shared" si="120"/>
        <v>0</v>
      </c>
      <c r="N321" s="617"/>
      <c r="O321" s="617"/>
      <c r="P321" s="618"/>
      <c r="R321" s="212"/>
      <c r="S321" s="243"/>
      <c r="T321" s="15"/>
      <c r="U321" s="243"/>
      <c r="Y321" s="178">
        <f t="shared" ref="Y321:Y335" si="121">W321*X321</f>
        <v>0</v>
      </c>
      <c r="Z321" s="461"/>
      <c r="AD321" s="15"/>
    </row>
    <row r="322" spans="1:38" ht="12.75" customHeight="1">
      <c r="A322" s="1">
        <f>A321+1</f>
        <v>3202</v>
      </c>
      <c r="B322" s="288"/>
      <c r="C322" s="175"/>
      <c r="D322" s="186"/>
      <c r="E322" s="175"/>
      <c r="F322" s="175"/>
      <c r="G322" s="10"/>
      <c r="H322" s="15"/>
      <c r="I322" s="55"/>
      <c r="J322" s="177"/>
      <c r="K322" s="543"/>
      <c r="L322" s="543">
        <f t="shared" ref="L322:L335" si="122">G322*I322</f>
        <v>0</v>
      </c>
      <c r="M322" s="599">
        <f t="shared" ref="M322:M335" si="123">K322+L322</f>
        <v>0</v>
      </c>
      <c r="N322" s="617"/>
      <c r="O322" s="617"/>
      <c r="P322" s="618"/>
      <c r="R322" s="212"/>
      <c r="S322" s="243"/>
      <c r="T322" s="15"/>
      <c r="U322" s="243"/>
      <c r="Y322" s="178">
        <f t="shared" si="121"/>
        <v>0</v>
      </c>
      <c r="Z322" s="461"/>
      <c r="AD322" s="15"/>
    </row>
    <row r="323" spans="1:38" ht="12.75" customHeight="1">
      <c r="A323" s="1">
        <f t="shared" ref="A323:A335" si="124">A322+1</f>
        <v>3203</v>
      </c>
      <c r="B323" s="288"/>
      <c r="C323" s="185"/>
      <c r="D323" s="186"/>
      <c r="E323" s="175"/>
      <c r="F323" s="175"/>
      <c r="G323" s="10"/>
      <c r="H323" s="15"/>
      <c r="I323" s="55"/>
      <c r="J323" s="177"/>
      <c r="K323" s="543"/>
      <c r="L323" s="543">
        <f t="shared" si="122"/>
        <v>0</v>
      </c>
      <c r="M323" s="599">
        <f t="shared" si="123"/>
        <v>0</v>
      </c>
      <c r="N323" s="617"/>
      <c r="O323" s="617"/>
      <c r="P323" s="618"/>
      <c r="R323" s="212"/>
      <c r="S323" s="243"/>
      <c r="T323" s="15"/>
      <c r="U323" s="243"/>
      <c r="Y323" s="178">
        <f t="shared" si="121"/>
        <v>0</v>
      </c>
      <c r="Z323" s="461"/>
      <c r="AD323" s="15"/>
    </row>
    <row r="324" spans="1:38" ht="12.75" customHeight="1">
      <c r="A324" s="1">
        <f t="shared" si="124"/>
        <v>3204</v>
      </c>
      <c r="B324" s="288"/>
      <c r="C324" s="185"/>
      <c r="D324" s="186"/>
      <c r="E324" s="175"/>
      <c r="F324" s="175"/>
      <c r="G324" s="10"/>
      <c r="H324" s="15"/>
      <c r="I324" s="55"/>
      <c r="J324" s="177"/>
      <c r="K324" s="543"/>
      <c r="L324" s="543">
        <f t="shared" si="122"/>
        <v>0</v>
      </c>
      <c r="M324" s="599">
        <f t="shared" si="123"/>
        <v>0</v>
      </c>
      <c r="N324" s="617"/>
      <c r="O324" s="617"/>
      <c r="P324" s="618"/>
      <c r="R324" s="212"/>
      <c r="S324" s="243"/>
      <c r="T324" s="15"/>
      <c r="U324" s="243"/>
      <c r="Y324" s="178">
        <f t="shared" si="121"/>
        <v>0</v>
      </c>
      <c r="Z324" s="461"/>
      <c r="AD324" s="15"/>
    </row>
    <row r="325" spans="1:38" ht="12.75" customHeight="1">
      <c r="A325" s="1">
        <f>A324+1</f>
        <v>3205</v>
      </c>
      <c r="B325" s="288"/>
      <c r="C325" s="185"/>
      <c r="D325" s="186"/>
      <c r="E325" s="175"/>
      <c r="F325" s="175"/>
      <c r="G325" s="10"/>
      <c r="H325" s="15"/>
      <c r="I325" s="55"/>
      <c r="J325" s="177"/>
      <c r="K325" s="543"/>
      <c r="L325" s="543">
        <f t="shared" si="122"/>
        <v>0</v>
      </c>
      <c r="M325" s="599">
        <f t="shared" si="123"/>
        <v>0</v>
      </c>
      <c r="N325" s="617"/>
      <c r="O325" s="617"/>
      <c r="P325" s="618"/>
      <c r="R325" s="212"/>
      <c r="S325" s="243"/>
      <c r="T325" s="15"/>
      <c r="U325" s="243"/>
      <c r="Y325" s="178">
        <f t="shared" si="121"/>
        <v>0</v>
      </c>
      <c r="Z325" s="461"/>
      <c r="AD325" s="15"/>
    </row>
    <row r="326" spans="1:38" ht="12.75" customHeight="1">
      <c r="A326" s="1">
        <f>A325+1</f>
        <v>3206</v>
      </c>
      <c r="B326" s="288"/>
      <c r="C326" s="185"/>
      <c r="D326" s="186"/>
      <c r="E326" s="175"/>
      <c r="F326" s="175"/>
      <c r="G326" s="10"/>
      <c r="H326" s="15"/>
      <c r="I326" s="55"/>
      <c r="J326" s="177"/>
      <c r="K326" s="543"/>
      <c r="L326" s="543">
        <f t="shared" si="122"/>
        <v>0</v>
      </c>
      <c r="M326" s="599">
        <f t="shared" si="123"/>
        <v>0</v>
      </c>
      <c r="N326" s="617"/>
      <c r="O326" s="617"/>
      <c r="P326" s="618"/>
      <c r="R326" s="212"/>
      <c r="S326" s="243"/>
      <c r="T326" s="15"/>
      <c r="U326" s="243"/>
      <c r="Y326" s="178">
        <f t="shared" si="121"/>
        <v>0</v>
      </c>
      <c r="Z326" s="461"/>
      <c r="AD326" s="15"/>
    </row>
    <row r="327" spans="1:38" ht="12.75" customHeight="1">
      <c r="A327" s="1">
        <f t="shared" si="124"/>
        <v>3207</v>
      </c>
      <c r="B327" s="288"/>
      <c r="C327" s="185"/>
      <c r="D327" s="186"/>
      <c r="E327" s="175"/>
      <c r="F327" s="175"/>
      <c r="G327" s="10"/>
      <c r="H327" s="15"/>
      <c r="I327" s="55"/>
      <c r="J327" s="326"/>
      <c r="K327" s="632"/>
      <c r="L327" s="543">
        <f t="shared" si="122"/>
        <v>0</v>
      </c>
      <c r="M327" s="599">
        <f t="shared" si="123"/>
        <v>0</v>
      </c>
      <c r="N327" s="617"/>
      <c r="O327" s="617"/>
      <c r="P327" s="618"/>
      <c r="R327" s="212"/>
      <c r="S327" s="243"/>
      <c r="T327" s="15"/>
      <c r="U327" s="243"/>
      <c r="Y327" s="178">
        <f t="shared" si="121"/>
        <v>0</v>
      </c>
      <c r="Z327" s="461"/>
      <c r="AD327" s="15"/>
    </row>
    <row r="328" spans="1:38" ht="12.75" customHeight="1">
      <c r="A328" s="1">
        <f t="shared" si="124"/>
        <v>3208</v>
      </c>
      <c r="B328" s="288"/>
      <c r="C328" s="185"/>
      <c r="D328" s="186"/>
      <c r="E328" s="175"/>
      <c r="F328" s="175"/>
      <c r="G328" s="10"/>
      <c r="H328" s="15"/>
      <c r="I328" s="55"/>
      <c r="J328" s="177"/>
      <c r="K328" s="543"/>
      <c r="L328" s="543">
        <f t="shared" si="122"/>
        <v>0</v>
      </c>
      <c r="M328" s="599">
        <f t="shared" si="123"/>
        <v>0</v>
      </c>
      <c r="N328" s="617"/>
      <c r="O328" s="617"/>
      <c r="P328" s="618"/>
      <c r="R328" s="212"/>
      <c r="S328" s="243"/>
      <c r="T328" s="15"/>
      <c r="U328" s="243"/>
      <c r="Y328" s="178">
        <f t="shared" si="121"/>
        <v>0</v>
      </c>
      <c r="Z328" s="461"/>
      <c r="AD328" s="15"/>
    </row>
    <row r="329" spans="1:38" ht="12.75" customHeight="1">
      <c r="A329" s="1">
        <f t="shared" si="124"/>
        <v>3209</v>
      </c>
      <c r="B329" s="288"/>
      <c r="C329" s="185"/>
      <c r="D329" s="186"/>
      <c r="E329" s="175"/>
      <c r="F329" s="175"/>
      <c r="G329" s="10"/>
      <c r="H329" s="15"/>
      <c r="I329" s="55"/>
      <c r="J329" s="326"/>
      <c r="K329" s="632"/>
      <c r="L329" s="543">
        <f t="shared" si="122"/>
        <v>0</v>
      </c>
      <c r="M329" s="599">
        <f t="shared" si="123"/>
        <v>0</v>
      </c>
      <c r="N329" s="617"/>
      <c r="O329" s="617"/>
      <c r="P329" s="618"/>
      <c r="R329" s="212"/>
      <c r="S329" s="243"/>
      <c r="T329" s="15"/>
      <c r="U329" s="243"/>
      <c r="Y329" s="178">
        <f t="shared" si="121"/>
        <v>0</v>
      </c>
      <c r="Z329" s="461"/>
      <c r="AD329" s="15"/>
    </row>
    <row r="330" spans="1:38" ht="12.75" customHeight="1">
      <c r="A330" s="1">
        <f t="shared" si="124"/>
        <v>3210</v>
      </c>
      <c r="B330" s="288"/>
      <c r="C330" s="185"/>
      <c r="D330" s="186"/>
      <c r="E330" s="175"/>
      <c r="F330" s="175"/>
      <c r="G330" s="10"/>
      <c r="H330" s="15"/>
      <c r="I330" s="55"/>
      <c r="J330" s="326"/>
      <c r="K330" s="632"/>
      <c r="L330" s="543">
        <f t="shared" si="122"/>
        <v>0</v>
      </c>
      <c r="M330" s="599">
        <f t="shared" si="123"/>
        <v>0</v>
      </c>
      <c r="N330" s="617"/>
      <c r="O330" s="617"/>
      <c r="P330" s="618"/>
      <c r="R330" s="212"/>
      <c r="S330" s="243"/>
      <c r="T330" s="15"/>
      <c r="U330" s="243"/>
      <c r="Y330" s="178">
        <f t="shared" si="121"/>
        <v>0</v>
      </c>
      <c r="Z330" s="461"/>
      <c r="AD330" s="15"/>
    </row>
    <row r="331" spans="1:38" ht="12.75" customHeight="1">
      <c r="A331" s="1">
        <f t="shared" si="124"/>
        <v>3211</v>
      </c>
      <c r="B331" s="288"/>
      <c r="C331" s="185"/>
      <c r="D331" s="186"/>
      <c r="E331" s="175"/>
      <c r="F331" s="175"/>
      <c r="G331" s="10"/>
      <c r="H331" s="15"/>
      <c r="I331" s="55"/>
      <c r="J331" s="177"/>
      <c r="K331" s="543"/>
      <c r="L331" s="543">
        <f t="shared" si="122"/>
        <v>0</v>
      </c>
      <c r="M331" s="599">
        <f t="shared" si="123"/>
        <v>0</v>
      </c>
      <c r="N331" s="617"/>
      <c r="O331" s="617"/>
      <c r="P331" s="618"/>
      <c r="R331" s="212"/>
      <c r="S331" s="243"/>
      <c r="T331" s="15"/>
      <c r="U331" s="243"/>
      <c r="Y331" s="178">
        <f t="shared" si="121"/>
        <v>0</v>
      </c>
      <c r="Z331" s="461"/>
      <c r="AD331" s="15"/>
    </row>
    <row r="332" spans="1:38" ht="12.75" customHeight="1">
      <c r="A332" s="1">
        <f t="shared" si="124"/>
        <v>3212</v>
      </c>
      <c r="B332" s="288"/>
      <c r="C332" s="185"/>
      <c r="D332" s="186"/>
      <c r="E332" s="175"/>
      <c r="F332" s="175"/>
      <c r="G332" s="10"/>
      <c r="H332" s="15"/>
      <c r="I332" s="55"/>
      <c r="J332" s="177"/>
      <c r="K332" s="543"/>
      <c r="L332" s="543">
        <f t="shared" si="122"/>
        <v>0</v>
      </c>
      <c r="M332" s="599">
        <f t="shared" si="123"/>
        <v>0</v>
      </c>
      <c r="N332" s="617"/>
      <c r="O332" s="617"/>
      <c r="P332" s="618"/>
      <c r="R332" s="212"/>
      <c r="S332" s="243"/>
      <c r="T332" s="15"/>
      <c r="U332" s="243"/>
      <c r="Y332" s="178">
        <f t="shared" si="121"/>
        <v>0</v>
      </c>
      <c r="Z332" s="461"/>
      <c r="AD332" s="15"/>
    </row>
    <row r="333" spans="1:38" ht="12.75" customHeight="1">
      <c r="A333" s="1">
        <f t="shared" si="124"/>
        <v>3213</v>
      </c>
      <c r="B333" s="288"/>
      <c r="C333" s="185"/>
      <c r="D333" s="186"/>
      <c r="E333" s="175"/>
      <c r="F333" s="175"/>
      <c r="G333" s="10"/>
      <c r="H333" s="15"/>
      <c r="I333" s="55"/>
      <c r="J333" s="326"/>
      <c r="K333" s="632"/>
      <c r="L333" s="543">
        <f t="shared" si="122"/>
        <v>0</v>
      </c>
      <c r="M333" s="599">
        <f t="shared" si="123"/>
        <v>0</v>
      </c>
      <c r="N333" s="617"/>
      <c r="O333" s="617"/>
      <c r="P333" s="618"/>
      <c r="R333" s="212"/>
      <c r="S333" s="243"/>
      <c r="T333" s="15"/>
      <c r="U333" s="243"/>
      <c r="Y333" s="178">
        <f t="shared" si="121"/>
        <v>0</v>
      </c>
      <c r="Z333" s="461"/>
      <c r="AD333" s="15"/>
    </row>
    <row r="334" spans="1:38" ht="12.75" customHeight="1">
      <c r="A334" s="1">
        <f t="shared" si="124"/>
        <v>3214</v>
      </c>
      <c r="B334" s="288"/>
      <c r="C334" s="185"/>
      <c r="D334" s="186"/>
      <c r="E334" s="175"/>
      <c r="F334" s="175"/>
      <c r="G334" s="10"/>
      <c r="H334" s="15"/>
      <c r="I334" s="55"/>
      <c r="J334" s="163"/>
      <c r="K334" s="601"/>
      <c r="L334" s="543">
        <f t="shared" si="122"/>
        <v>0</v>
      </c>
      <c r="M334" s="599">
        <f t="shared" si="123"/>
        <v>0</v>
      </c>
      <c r="N334" s="617"/>
      <c r="O334" s="617"/>
      <c r="P334" s="618"/>
      <c r="R334" s="212"/>
      <c r="S334" s="243"/>
      <c r="T334" s="15"/>
      <c r="U334" s="243"/>
      <c r="Y334" s="178">
        <f t="shared" si="121"/>
        <v>0</v>
      </c>
      <c r="Z334" s="461"/>
      <c r="AD334" s="15"/>
    </row>
    <row r="335" spans="1:38" ht="12.75" customHeight="1">
      <c r="A335" s="1">
        <f t="shared" si="124"/>
        <v>3215</v>
      </c>
      <c r="B335" s="288"/>
      <c r="C335" s="185"/>
      <c r="D335" s="186"/>
      <c r="E335" s="175"/>
      <c r="F335" s="175"/>
      <c r="G335" s="10"/>
      <c r="H335" s="15"/>
      <c r="I335" s="55"/>
      <c r="J335" s="177"/>
      <c r="K335" s="543"/>
      <c r="L335" s="543">
        <f t="shared" si="122"/>
        <v>0</v>
      </c>
      <c r="M335" s="599">
        <f t="shared" si="123"/>
        <v>0</v>
      </c>
      <c r="N335" s="617"/>
      <c r="O335" s="617"/>
      <c r="P335" s="618"/>
      <c r="R335" s="212"/>
      <c r="S335" s="243"/>
      <c r="T335" s="15"/>
      <c r="U335" s="243"/>
      <c r="Y335" s="178">
        <f t="shared" si="121"/>
        <v>0</v>
      </c>
      <c r="Z335" s="461"/>
      <c r="AD335" s="15"/>
    </row>
    <row r="336" spans="1:38" s="36" customFormat="1" ht="12.75" customHeight="1">
      <c r="A336" s="254"/>
      <c r="B336" s="56"/>
      <c r="C336" s="196"/>
      <c r="D336" s="197"/>
      <c r="E336" s="196"/>
      <c r="F336" s="56"/>
      <c r="G336" s="196"/>
      <c r="H336" s="57"/>
      <c r="I336" s="327"/>
      <c r="J336" s="310"/>
      <c r="K336" s="640"/>
      <c r="L336" s="640"/>
      <c r="M336" s="653"/>
      <c r="N336" s="653"/>
      <c r="O336" s="653"/>
      <c r="P336" s="654"/>
      <c r="Q336" s="63"/>
      <c r="R336" s="212"/>
      <c r="S336" s="243"/>
      <c r="U336" s="243"/>
      <c r="V336" s="53"/>
      <c r="W336" s="53"/>
      <c r="X336" s="59"/>
      <c r="Y336" s="178"/>
      <c r="Z336" s="460"/>
      <c r="AA336" s="14"/>
      <c r="AB336" s="15"/>
      <c r="AC336" s="16"/>
      <c r="AD336" s="16"/>
      <c r="AE336" s="15"/>
      <c r="AF336" s="15"/>
      <c r="AG336" s="15"/>
      <c r="AH336" s="15"/>
      <c r="AI336" s="17"/>
      <c r="AJ336" s="17"/>
      <c r="AK336" s="63"/>
      <c r="AL336" s="19"/>
    </row>
    <row r="337" spans="1:39" ht="12.75" customHeight="1">
      <c r="B337" s="167" t="s">
        <v>233</v>
      </c>
      <c r="C337" s="319"/>
      <c r="D337" s="169"/>
      <c r="E337" s="96"/>
      <c r="F337" s="96"/>
      <c r="G337" s="286"/>
      <c r="H337" s="171"/>
      <c r="I337" s="171" t="s">
        <v>13</v>
      </c>
      <c r="J337" s="221"/>
      <c r="K337" s="597">
        <f t="shared" ref="K337:P337" si="125">SUM(K338:K346)</f>
        <v>0</v>
      </c>
      <c r="L337" s="597">
        <f t="shared" si="125"/>
        <v>0</v>
      </c>
      <c r="M337" s="613">
        <f t="shared" si="125"/>
        <v>0</v>
      </c>
      <c r="N337" s="613">
        <f t="shared" si="125"/>
        <v>0</v>
      </c>
      <c r="O337" s="613">
        <f t="shared" si="125"/>
        <v>0</v>
      </c>
      <c r="P337" s="613">
        <f t="shared" si="125"/>
        <v>0</v>
      </c>
      <c r="R337" s="212"/>
      <c r="S337" s="243"/>
      <c r="T337" s="15"/>
      <c r="U337" s="243"/>
      <c r="X337" s="55"/>
    </row>
    <row r="338" spans="1:39" ht="12.75" customHeight="1">
      <c r="C338" s="175"/>
      <c r="D338" s="181"/>
      <c r="E338" s="185"/>
      <c r="F338" s="387"/>
      <c r="G338" s="181" t="s">
        <v>230</v>
      </c>
      <c r="H338" s="35"/>
      <c r="I338" s="35" t="s">
        <v>231</v>
      </c>
      <c r="J338" s="188"/>
      <c r="K338" s="601"/>
      <c r="L338" s="601"/>
      <c r="M338" s="617" t="s">
        <v>34</v>
      </c>
      <c r="N338" s="617"/>
      <c r="O338" s="617"/>
      <c r="P338" s="618"/>
      <c r="R338" s="226" t="s">
        <v>123</v>
      </c>
      <c r="S338" s="227" t="s">
        <v>124</v>
      </c>
      <c r="T338" s="320"/>
      <c r="U338" s="229" t="s">
        <v>48</v>
      </c>
      <c r="V338" s="230" t="s">
        <v>126</v>
      </c>
      <c r="W338" s="231" t="s">
        <v>127</v>
      </c>
      <c r="X338" s="232" t="s">
        <v>128</v>
      </c>
      <c r="Y338" s="233" t="s">
        <v>129</v>
      </c>
    </row>
    <row r="339" spans="1:39" ht="12.75" customHeight="1">
      <c r="A339" s="1">
        <v>3300</v>
      </c>
      <c r="B339" s="15" t="s">
        <v>234</v>
      </c>
      <c r="C339" s="175"/>
      <c r="D339" s="181"/>
      <c r="E339" s="175"/>
      <c r="F339" s="321"/>
      <c r="G339" s="10">
        <v>1</v>
      </c>
      <c r="H339" s="247"/>
      <c r="I339" s="55">
        <v>0</v>
      </c>
      <c r="J339" s="328"/>
      <c r="K339" s="543"/>
      <c r="L339" s="543">
        <f>G339*I339</f>
        <v>0</v>
      </c>
      <c r="M339" s="599">
        <f>K339+L339</f>
        <v>0</v>
      </c>
      <c r="N339" s="617"/>
      <c r="O339" s="617"/>
      <c r="P339" s="618"/>
      <c r="R339" s="212">
        <v>0</v>
      </c>
      <c r="S339" s="243">
        <v>0</v>
      </c>
      <c r="T339" s="15"/>
      <c r="U339" s="243">
        <v>0</v>
      </c>
      <c r="V339" s="53">
        <v>0</v>
      </c>
      <c r="W339" s="53">
        <v>0</v>
      </c>
      <c r="X339" s="59">
        <v>0</v>
      </c>
      <c r="Y339" s="178">
        <f>W339*X339</f>
        <v>0</v>
      </c>
    </row>
    <row r="340" spans="1:39" ht="12.75" customHeight="1">
      <c r="A340" s="1">
        <f t="shared" ref="A340:A345" si="126">A339+1</f>
        <v>3301</v>
      </c>
      <c r="B340" s="15" t="s">
        <v>235</v>
      </c>
      <c r="C340" s="175"/>
      <c r="D340" s="181"/>
      <c r="E340" s="175"/>
      <c r="F340" s="321"/>
      <c r="G340" s="10"/>
      <c r="H340" s="247"/>
      <c r="I340" s="55"/>
      <c r="J340" s="328"/>
      <c r="K340" s="543"/>
      <c r="L340" s="543">
        <f t="shared" ref="L340:L345" si="127">G340*I340</f>
        <v>0</v>
      </c>
      <c r="M340" s="599">
        <f t="shared" ref="M340:M345" si="128">K340+L340</f>
        <v>0</v>
      </c>
      <c r="N340" s="617"/>
      <c r="O340" s="617"/>
      <c r="P340" s="618"/>
      <c r="R340" s="212"/>
      <c r="S340" s="329">
        <f>G340</f>
        <v>0</v>
      </c>
      <c r="T340" s="15"/>
      <c r="U340" s="243"/>
      <c r="Y340" s="178">
        <f t="shared" ref="Y340:Y345" si="129">W340*X340</f>
        <v>0</v>
      </c>
    </row>
    <row r="341" spans="1:39" ht="12.75" customHeight="1">
      <c r="A341" s="1">
        <f t="shared" si="126"/>
        <v>3302</v>
      </c>
      <c r="B341" s="15" t="s">
        <v>647</v>
      </c>
      <c r="C341" s="175"/>
      <c r="D341" s="181"/>
      <c r="E341" s="175"/>
      <c r="F341" s="317"/>
      <c r="G341" s="10"/>
      <c r="H341" s="247"/>
      <c r="I341" s="55"/>
      <c r="J341" s="328"/>
      <c r="K341" s="543"/>
      <c r="L341" s="543">
        <f t="shared" si="127"/>
        <v>0</v>
      </c>
      <c r="M341" s="599">
        <f t="shared" si="128"/>
        <v>0</v>
      </c>
      <c r="N341" s="617"/>
      <c r="O341" s="617"/>
      <c r="P341" s="618"/>
      <c r="R341" s="212"/>
      <c r="S341" s="330"/>
      <c r="T341" s="15"/>
      <c r="U341" s="243"/>
      <c r="Y341" s="178">
        <f t="shared" si="129"/>
        <v>0</v>
      </c>
    </row>
    <row r="342" spans="1:39" ht="12.75" customHeight="1">
      <c r="A342" s="1">
        <f t="shared" si="126"/>
        <v>3303</v>
      </c>
      <c r="B342" s="15" t="s">
        <v>236</v>
      </c>
      <c r="C342" s="175"/>
      <c r="D342" s="181"/>
      <c r="E342" s="175"/>
      <c r="F342" s="317"/>
      <c r="G342" s="10"/>
      <c r="H342" s="247"/>
      <c r="I342" s="55"/>
      <c r="J342" s="328"/>
      <c r="K342" s="543"/>
      <c r="L342" s="543">
        <f t="shared" si="127"/>
        <v>0</v>
      </c>
      <c r="M342" s="599">
        <f t="shared" si="128"/>
        <v>0</v>
      </c>
      <c r="N342" s="617"/>
      <c r="O342" s="617"/>
      <c r="P342" s="618"/>
      <c r="R342" s="212"/>
      <c r="S342" s="330"/>
      <c r="T342" s="15"/>
      <c r="U342" s="243"/>
      <c r="Y342" s="178">
        <f t="shared" si="129"/>
        <v>0</v>
      </c>
    </row>
    <row r="343" spans="1:39" ht="12.75" customHeight="1">
      <c r="A343" s="1">
        <f t="shared" si="126"/>
        <v>3304</v>
      </c>
      <c r="B343" s="15" t="s">
        <v>648</v>
      </c>
      <c r="C343" s="175"/>
      <c r="D343" s="181"/>
      <c r="E343" s="175"/>
      <c r="F343" s="317"/>
      <c r="G343" s="10"/>
      <c r="H343" s="247"/>
      <c r="I343" s="55"/>
      <c r="J343" s="328"/>
      <c r="K343" s="543"/>
      <c r="L343" s="543">
        <f t="shared" si="127"/>
        <v>0</v>
      </c>
      <c r="M343" s="599">
        <f t="shared" si="128"/>
        <v>0</v>
      </c>
      <c r="N343" s="617"/>
      <c r="O343" s="617"/>
      <c r="P343" s="618"/>
      <c r="R343" s="212"/>
      <c r="S343" s="243"/>
      <c r="T343" s="15"/>
      <c r="U343" s="243"/>
      <c r="Y343" s="178">
        <f t="shared" si="129"/>
        <v>0</v>
      </c>
    </row>
    <row r="344" spans="1:39" ht="12.75" customHeight="1">
      <c r="A344" s="1">
        <f t="shared" si="126"/>
        <v>3305</v>
      </c>
      <c r="B344" s="15" t="s">
        <v>649</v>
      </c>
      <c r="C344" s="175"/>
      <c r="D344" s="181"/>
      <c r="E344" s="175"/>
      <c r="F344" s="317"/>
      <c r="G344" s="10"/>
      <c r="H344" s="247"/>
      <c r="I344" s="55"/>
      <c r="J344" s="328"/>
      <c r="K344" s="543"/>
      <c r="L344" s="543">
        <f t="shared" si="127"/>
        <v>0</v>
      </c>
      <c r="M344" s="599">
        <f t="shared" si="128"/>
        <v>0</v>
      </c>
      <c r="N344" s="617"/>
      <c r="O344" s="617"/>
      <c r="P344" s="618"/>
      <c r="R344" s="212"/>
      <c r="S344" s="243"/>
      <c r="T344" s="15"/>
      <c r="U344" s="243"/>
      <c r="Y344" s="178">
        <f t="shared" si="129"/>
        <v>0</v>
      </c>
    </row>
    <row r="345" spans="1:39" ht="12.75" customHeight="1">
      <c r="A345" s="1">
        <f t="shared" si="126"/>
        <v>3306</v>
      </c>
      <c r="C345" s="175"/>
      <c r="D345" s="181"/>
      <c r="E345" s="175"/>
      <c r="F345" s="317"/>
      <c r="G345" s="10"/>
      <c r="H345" s="247"/>
      <c r="I345" s="55"/>
      <c r="J345" s="328"/>
      <c r="K345" s="543"/>
      <c r="L345" s="543">
        <f t="shared" si="127"/>
        <v>0</v>
      </c>
      <c r="M345" s="599">
        <f t="shared" si="128"/>
        <v>0</v>
      </c>
      <c r="N345" s="617"/>
      <c r="O345" s="617"/>
      <c r="P345" s="618"/>
      <c r="R345" s="212"/>
      <c r="S345" s="243"/>
      <c r="T345" s="15"/>
      <c r="U345" s="243"/>
      <c r="Y345" s="178">
        <f t="shared" si="129"/>
        <v>0</v>
      </c>
    </row>
    <row r="346" spans="1:39" ht="12.75" customHeight="1">
      <c r="C346" s="175"/>
      <c r="D346" s="181"/>
      <c r="E346" s="175"/>
      <c r="F346" s="317"/>
      <c r="G346" s="10"/>
      <c r="H346" s="247"/>
      <c r="I346" s="55"/>
      <c r="J346" s="328"/>
      <c r="K346" s="543"/>
      <c r="L346" s="543"/>
      <c r="M346" s="599"/>
      <c r="N346" s="599"/>
      <c r="O346" s="599"/>
      <c r="P346" s="602"/>
      <c r="R346" s="212"/>
      <c r="S346" s="243"/>
      <c r="T346" s="15"/>
      <c r="U346" s="243"/>
    </row>
    <row r="347" spans="1:39" s="36" customFormat="1" ht="12.75" customHeight="1">
      <c r="A347" s="89"/>
      <c r="B347" s="167" t="s">
        <v>237</v>
      </c>
      <c r="C347" s="168"/>
      <c r="D347" s="169"/>
      <c r="E347" s="168"/>
      <c r="F347" s="331"/>
      <c r="G347" s="168"/>
      <c r="H347" s="171"/>
      <c r="I347" s="171" t="s">
        <v>13</v>
      </c>
      <c r="J347" s="172"/>
      <c r="K347" s="603">
        <f t="shared" ref="K347:P347" si="130">SUM(K348:K350)</f>
        <v>0</v>
      </c>
      <c r="L347" s="603">
        <f t="shared" si="130"/>
        <v>0</v>
      </c>
      <c r="M347" s="604">
        <f t="shared" si="130"/>
        <v>0</v>
      </c>
      <c r="N347" s="604">
        <f t="shared" si="130"/>
        <v>0</v>
      </c>
      <c r="O347" s="604">
        <f t="shared" si="130"/>
        <v>0</v>
      </c>
      <c r="P347" s="604">
        <f t="shared" si="130"/>
        <v>0</v>
      </c>
      <c r="Q347" s="173"/>
      <c r="R347" s="212"/>
      <c r="S347" s="284"/>
      <c r="U347" s="284"/>
      <c r="V347" s="164"/>
      <c r="W347" s="164"/>
      <c r="X347" s="162"/>
      <c r="Y347" s="165"/>
      <c r="Z347" s="460"/>
      <c r="AA347" s="14"/>
      <c r="AB347" s="15"/>
      <c r="AC347" s="16"/>
      <c r="AD347" s="16"/>
      <c r="AE347" s="15"/>
      <c r="AF347" s="15"/>
      <c r="AG347" s="15"/>
      <c r="AH347" s="15"/>
      <c r="AI347" s="166"/>
      <c r="AJ347" s="166"/>
      <c r="AK347" s="63"/>
      <c r="AL347" s="19"/>
    </row>
    <row r="348" spans="1:39" s="36" customFormat="1" ht="12.75" customHeight="1">
      <c r="A348" s="89"/>
      <c r="B348" s="332"/>
      <c r="C348" s="333"/>
      <c r="D348" s="334"/>
      <c r="E348" s="333"/>
      <c r="F348" s="335"/>
      <c r="G348" s="333"/>
      <c r="H348" s="258"/>
      <c r="I348" s="257"/>
      <c r="J348" s="163"/>
      <c r="K348" s="601"/>
      <c r="L348" s="601"/>
      <c r="M348" s="633"/>
      <c r="N348" s="633"/>
      <c r="O348" s="633"/>
      <c r="P348" s="634"/>
      <c r="Q348" s="63"/>
      <c r="R348" s="212"/>
      <c r="S348" s="284"/>
      <c r="U348" s="284"/>
      <c r="V348" s="164"/>
      <c r="W348" s="164"/>
      <c r="X348" s="162"/>
      <c r="Y348" s="165"/>
      <c r="Z348" s="460"/>
      <c r="AA348" s="14"/>
      <c r="AB348" s="15"/>
      <c r="AC348" s="16"/>
      <c r="AD348" s="16"/>
      <c r="AE348" s="15"/>
      <c r="AF348" s="15"/>
      <c r="AG348" s="15"/>
      <c r="AH348" s="15"/>
      <c r="AI348" s="166"/>
      <c r="AJ348" s="166"/>
      <c r="AK348" s="63"/>
      <c r="AL348" s="19"/>
    </row>
    <row r="349" spans="1:39" ht="12.75" customHeight="1">
      <c r="A349" s="1">
        <v>3400</v>
      </c>
      <c r="B349" s="15" t="s">
        <v>238</v>
      </c>
      <c r="C349" s="175"/>
      <c r="D349" s="181"/>
      <c r="E349" s="175"/>
      <c r="F349" s="317"/>
      <c r="G349" s="175"/>
      <c r="H349" s="16"/>
      <c r="I349" s="296"/>
      <c r="J349" s="250"/>
      <c r="K349" s="616">
        <v>0</v>
      </c>
      <c r="L349" s="616"/>
      <c r="M349" s="599">
        <f>K349+L349</f>
        <v>0</v>
      </c>
      <c r="N349" s="599"/>
      <c r="O349" s="599"/>
      <c r="P349" s="602"/>
      <c r="R349" s="212"/>
      <c r="S349" s="243"/>
      <c r="T349" s="15"/>
      <c r="U349" s="243"/>
    </row>
    <row r="350" spans="1:39" s="36" customFormat="1" ht="12.6" customHeight="1">
      <c r="A350" s="1"/>
      <c r="B350" s="15"/>
      <c r="C350" s="175"/>
      <c r="D350" s="181"/>
      <c r="E350" s="175"/>
      <c r="F350" s="15"/>
      <c r="G350" s="175"/>
      <c r="H350" s="16"/>
      <c r="I350" s="336"/>
      <c r="J350" s="337"/>
      <c r="K350" s="543"/>
      <c r="L350" s="543"/>
      <c r="M350" s="599"/>
      <c r="N350" s="599"/>
      <c r="O350" s="599"/>
      <c r="P350" s="602"/>
      <c r="Q350" s="63"/>
      <c r="R350" s="212"/>
      <c r="S350" s="243"/>
      <c r="U350" s="243"/>
      <c r="V350" s="53"/>
      <c r="W350" s="53"/>
      <c r="X350" s="59"/>
      <c r="Y350" s="178"/>
      <c r="Z350" s="460"/>
      <c r="AA350" s="14"/>
      <c r="AB350" s="15"/>
      <c r="AC350" s="16"/>
      <c r="AD350" s="16"/>
      <c r="AE350" s="15"/>
      <c r="AF350" s="15"/>
      <c r="AG350" s="15"/>
      <c r="AH350" s="15"/>
      <c r="AI350" s="17"/>
      <c r="AJ350" s="17"/>
      <c r="AK350" s="63"/>
      <c r="AL350" s="19"/>
    </row>
    <row r="351" spans="1:39" ht="12.75" customHeight="1">
      <c r="A351" s="89"/>
      <c r="B351" s="36"/>
      <c r="C351" s="159"/>
      <c r="D351" s="160"/>
      <c r="E351" s="522"/>
      <c r="F351" s="96"/>
      <c r="G351" s="96"/>
      <c r="H351" s="338"/>
      <c r="I351" s="338" t="s">
        <v>614</v>
      </c>
      <c r="J351" s="221"/>
      <c r="K351" s="597">
        <f t="shared" ref="K351:P351" si="131">K304+K318+K337+K347</f>
        <v>0</v>
      </c>
      <c r="L351" s="597">
        <f t="shared" si="131"/>
        <v>0</v>
      </c>
      <c r="M351" s="597">
        <f t="shared" si="131"/>
        <v>0</v>
      </c>
      <c r="N351" s="597">
        <f t="shared" si="131"/>
        <v>0</v>
      </c>
      <c r="O351" s="597">
        <f t="shared" si="131"/>
        <v>0</v>
      </c>
      <c r="P351" s="651">
        <f t="shared" si="131"/>
        <v>0</v>
      </c>
      <c r="Q351" s="173"/>
      <c r="R351" s="212"/>
      <c r="S351" s="284"/>
      <c r="T351" s="15"/>
      <c r="U351" s="284"/>
      <c r="V351" s="164"/>
      <c r="W351" s="164"/>
      <c r="X351" s="162"/>
      <c r="Y351" s="165"/>
      <c r="AM351" s="16"/>
    </row>
    <row r="352" spans="1:39" ht="12.75" customHeight="1" thickBot="1">
      <c r="A352" s="559"/>
      <c r="B352" s="563"/>
      <c r="C352" s="564"/>
      <c r="D352" s="565"/>
      <c r="E352" s="564"/>
      <c r="F352" s="525"/>
      <c r="G352" s="525"/>
      <c r="H352" s="566"/>
      <c r="I352" s="567"/>
      <c r="J352" s="568"/>
      <c r="K352" s="635"/>
      <c r="L352" s="635"/>
      <c r="M352" s="635"/>
      <c r="N352" s="635"/>
      <c r="O352" s="635"/>
      <c r="P352" s="635"/>
      <c r="Q352" s="311"/>
      <c r="R352" s="174"/>
      <c r="S352" s="284"/>
      <c r="T352" s="284"/>
      <c r="U352" s="284"/>
      <c r="V352" s="284"/>
      <c r="W352" s="284"/>
      <c r="X352" s="340"/>
      <c r="Y352" s="340"/>
    </row>
    <row r="353" spans="1:38" ht="12.75" customHeight="1">
      <c r="C353" s="175"/>
      <c r="D353" s="181"/>
      <c r="E353" s="175"/>
      <c r="F353" s="17"/>
      <c r="G353" s="301"/>
      <c r="H353" s="16"/>
      <c r="I353" s="193"/>
      <c r="J353" s="188"/>
      <c r="K353" s="664"/>
      <c r="L353" s="664"/>
      <c r="M353" s="665"/>
      <c r="N353" s="665"/>
      <c r="O353" s="665"/>
      <c r="P353" s="665"/>
    </row>
    <row r="354" spans="1:38" ht="38.25">
      <c r="A354" s="89" t="s">
        <v>17</v>
      </c>
      <c r="B354" s="36" t="s">
        <v>613</v>
      </c>
      <c r="C354" s="159"/>
      <c r="D354" s="160"/>
      <c r="E354" s="159"/>
      <c r="F354" s="166"/>
      <c r="G354" s="281"/>
      <c r="H354" s="19"/>
      <c r="I354" s="193"/>
      <c r="J354" s="218"/>
      <c r="K354" s="609" t="s">
        <v>610</v>
      </c>
      <c r="L354" s="610" t="s">
        <v>609</v>
      </c>
      <c r="M354" s="611" t="s">
        <v>73</v>
      </c>
      <c r="N354" s="612" t="s">
        <v>594</v>
      </c>
      <c r="O354" s="612" t="s">
        <v>596</v>
      </c>
      <c r="P354" s="612" t="s">
        <v>595</v>
      </c>
      <c r="S354" s="164"/>
      <c r="T354" s="164"/>
      <c r="U354" s="164"/>
      <c r="V354" s="164"/>
      <c r="W354" s="164"/>
      <c r="X354" s="162"/>
      <c r="Y354" s="165"/>
    </row>
    <row r="355" spans="1:38" ht="12.75" customHeight="1">
      <c r="A355" s="89"/>
      <c r="B355" s="167" t="s">
        <v>239</v>
      </c>
      <c r="C355" s="168"/>
      <c r="D355" s="169"/>
      <c r="E355" s="168"/>
      <c r="F355" s="341"/>
      <c r="G355" s="338"/>
      <c r="H355" s="171"/>
      <c r="I355" s="171" t="s">
        <v>13</v>
      </c>
      <c r="J355" s="221"/>
      <c r="K355" s="597">
        <f t="shared" ref="K355:P355" si="132">SUM(K356:K364)</f>
        <v>0</v>
      </c>
      <c r="L355" s="597">
        <f t="shared" si="132"/>
        <v>0</v>
      </c>
      <c r="M355" s="606">
        <f t="shared" si="132"/>
        <v>0</v>
      </c>
      <c r="N355" s="606">
        <f t="shared" si="132"/>
        <v>0</v>
      </c>
      <c r="O355" s="606">
        <f t="shared" si="132"/>
        <v>0</v>
      </c>
      <c r="P355" s="606">
        <f t="shared" si="132"/>
        <v>0</v>
      </c>
      <c r="Q355" s="173"/>
      <c r="R355" s="174"/>
      <c r="S355" s="164"/>
      <c r="T355" s="164"/>
      <c r="U355" s="164"/>
      <c r="V355" s="164"/>
      <c r="W355" s="164"/>
      <c r="X355" s="162"/>
      <c r="Y355" s="165"/>
    </row>
    <row r="356" spans="1:38" ht="12.75" customHeight="1">
      <c r="C356" s="175"/>
      <c r="D356" s="181"/>
      <c r="E356" s="175"/>
      <c r="F356" s="201" t="s">
        <v>607</v>
      </c>
      <c r="G356" s="301"/>
      <c r="H356" s="16"/>
      <c r="I356" s="273" t="s">
        <v>599</v>
      </c>
      <c r="J356" s="188"/>
      <c r="K356" s="601"/>
      <c r="L356" s="601"/>
      <c r="M356" s="599"/>
      <c r="N356" s="599"/>
      <c r="O356" s="599"/>
      <c r="P356" s="602"/>
    </row>
    <row r="357" spans="1:38" s="36" customFormat="1" ht="12.75" customHeight="1">
      <c r="A357" s="1">
        <v>4100</v>
      </c>
      <c r="B357" s="15" t="s">
        <v>240</v>
      </c>
      <c r="C357" s="203">
        <v>6.4</v>
      </c>
      <c r="D357" s="181" t="s">
        <v>20</v>
      </c>
      <c r="E357" s="175" t="s">
        <v>159</v>
      </c>
      <c r="F357" s="273">
        <f>L297+L351-L340-L349</f>
        <v>0</v>
      </c>
      <c r="G357" s="186" t="s">
        <v>619</v>
      </c>
      <c r="H357" s="16"/>
      <c r="I357" s="273">
        <f>O297+O351-O340-O349</f>
        <v>0</v>
      </c>
      <c r="J357" s="177"/>
      <c r="K357" s="543"/>
      <c r="L357" s="543">
        <f>ROUND((F357*C357%)*2,1)/2</f>
        <v>0</v>
      </c>
      <c r="M357" s="599">
        <f t="shared" ref="M357:M362" si="133">K357+L357</f>
        <v>0</v>
      </c>
      <c r="N357" s="599"/>
      <c r="O357" s="599">
        <f>ROUND((I357*C357%)*2,1)/2</f>
        <v>0</v>
      </c>
      <c r="P357" s="602"/>
      <c r="Q357" s="63"/>
      <c r="R357" s="10"/>
      <c r="S357" s="53"/>
      <c r="T357" s="53"/>
      <c r="U357" s="53"/>
      <c r="V357" s="53"/>
      <c r="W357" s="53"/>
      <c r="X357" s="59"/>
      <c r="Y357" s="178"/>
      <c r="Z357" s="460"/>
      <c r="AA357" s="14"/>
      <c r="AB357" s="15"/>
      <c r="AC357" s="16"/>
      <c r="AD357" s="16"/>
      <c r="AE357" s="15"/>
      <c r="AF357" s="15"/>
      <c r="AG357" s="15"/>
      <c r="AH357" s="15"/>
      <c r="AI357" s="17"/>
      <c r="AJ357" s="17"/>
      <c r="AK357" s="63"/>
      <c r="AL357" s="19"/>
    </row>
    <row r="358" spans="1:38" ht="12.75" customHeight="1">
      <c r="A358" s="1">
        <f t="shared" ref="A358:A363" si="134">A357+1</f>
        <v>4101</v>
      </c>
      <c r="B358" s="15" t="s">
        <v>242</v>
      </c>
      <c r="C358" s="203">
        <v>2</v>
      </c>
      <c r="D358" s="181" t="s">
        <v>20</v>
      </c>
      <c r="E358" s="175" t="s">
        <v>159</v>
      </c>
      <c r="F358" s="273">
        <f>L357*2</f>
        <v>0</v>
      </c>
      <c r="G358" s="15" t="s">
        <v>243</v>
      </c>
      <c r="H358" s="16"/>
      <c r="I358" s="273">
        <f>O357*2</f>
        <v>0</v>
      </c>
      <c r="J358" s="177"/>
      <c r="K358" s="543"/>
      <c r="L358" s="543">
        <f>ROUND((F358*C358%)*2,1)/2</f>
        <v>0</v>
      </c>
      <c r="M358" s="599">
        <f t="shared" si="133"/>
        <v>0</v>
      </c>
      <c r="N358" s="599"/>
      <c r="O358" s="599">
        <f t="shared" ref="O358:O362" si="135">ROUND((I358*C358%)*2,1)/2</f>
        <v>0</v>
      </c>
      <c r="P358" s="602"/>
    </row>
    <row r="359" spans="1:38" s="36" customFormat="1" ht="12.75" customHeight="1">
      <c r="A359" s="1">
        <f t="shared" si="134"/>
        <v>4102</v>
      </c>
      <c r="B359" s="15" t="s">
        <v>244</v>
      </c>
      <c r="C359" s="203">
        <v>1.5</v>
      </c>
      <c r="D359" s="181" t="s">
        <v>20</v>
      </c>
      <c r="E359" s="175" t="s">
        <v>159</v>
      </c>
      <c r="F359" s="273">
        <f>F357</f>
        <v>0</v>
      </c>
      <c r="G359" s="186" t="s">
        <v>241</v>
      </c>
      <c r="H359" s="16"/>
      <c r="I359" s="273">
        <f>I357</f>
        <v>0</v>
      </c>
      <c r="J359" s="177"/>
      <c r="K359" s="543"/>
      <c r="L359" s="605">
        <f>ROUND(($F$359*$C$359%)*2,1)/2</f>
        <v>0</v>
      </c>
      <c r="M359" s="599">
        <f t="shared" si="133"/>
        <v>0</v>
      </c>
      <c r="N359" s="599"/>
      <c r="O359" s="599">
        <f t="shared" si="135"/>
        <v>0</v>
      </c>
      <c r="P359" s="602"/>
      <c r="Q359" s="53"/>
      <c r="R359" s="53"/>
      <c r="S359" s="15"/>
      <c r="T359" s="15"/>
      <c r="U359" s="15"/>
      <c r="V359" s="53"/>
      <c r="W359" s="53"/>
      <c r="X359" s="193"/>
      <c r="Y359" s="194"/>
      <c r="Z359" s="482" t="s">
        <v>245</v>
      </c>
      <c r="AA359" s="45"/>
      <c r="AB359" s="46"/>
      <c r="AC359" s="47"/>
      <c r="AD359" s="47"/>
      <c r="AE359" s="15"/>
      <c r="AF359" s="15"/>
      <c r="AG359" s="15"/>
      <c r="AH359" s="15"/>
      <c r="AI359" s="273"/>
      <c r="AJ359" s="17"/>
      <c r="AK359" s="63"/>
      <c r="AL359" s="19"/>
    </row>
    <row r="360" spans="1:38" ht="12.75" customHeight="1">
      <c r="A360" s="1">
        <f t="shared" si="134"/>
        <v>4103</v>
      </c>
      <c r="B360" s="15" t="s">
        <v>246</v>
      </c>
      <c r="C360" s="203">
        <v>6</v>
      </c>
      <c r="D360" s="181" t="s">
        <v>20</v>
      </c>
      <c r="E360" s="175" t="s">
        <v>159</v>
      </c>
      <c r="F360" s="273">
        <f>L297+L304</f>
        <v>0</v>
      </c>
      <c r="G360" s="186" t="s">
        <v>247</v>
      </c>
      <c r="H360" s="16"/>
      <c r="I360" s="273">
        <f>O297+O304</f>
        <v>0</v>
      </c>
      <c r="J360" s="177"/>
      <c r="K360" s="543"/>
      <c r="L360" s="598">
        <f>ROUND(($F$360*$C$360%)*2,1)/2</f>
        <v>0</v>
      </c>
      <c r="M360" s="599">
        <f t="shared" si="133"/>
        <v>0</v>
      </c>
      <c r="N360" s="599"/>
      <c r="O360" s="599">
        <f t="shared" si="135"/>
        <v>0</v>
      </c>
      <c r="P360" s="602"/>
      <c r="Z360" s="482" t="s">
        <v>248</v>
      </c>
      <c r="AA360" s="179"/>
      <c r="AB360" s="48"/>
      <c r="AC360" s="180"/>
      <c r="AD360" s="180"/>
      <c r="AI360" s="166"/>
      <c r="AJ360" s="166"/>
    </row>
    <row r="361" spans="1:38" ht="12.75" customHeight="1">
      <c r="A361" s="1">
        <f t="shared" si="134"/>
        <v>4104</v>
      </c>
      <c r="B361" s="15" t="s">
        <v>249</v>
      </c>
      <c r="C361" s="203">
        <v>0.89</v>
      </c>
      <c r="D361" s="181" t="s">
        <v>20</v>
      </c>
      <c r="E361" s="175" t="s">
        <v>159</v>
      </c>
      <c r="F361" s="273">
        <f>L297+L351</f>
        <v>0</v>
      </c>
      <c r="G361" s="186"/>
      <c r="H361" s="16"/>
      <c r="I361" s="273">
        <f>O297+O351</f>
        <v>0</v>
      </c>
      <c r="J361" s="177"/>
      <c r="K361" s="543"/>
      <c r="L361" s="598">
        <f>ROUND(($F$361*$C$361%)*2,1)/2</f>
        <v>0</v>
      </c>
      <c r="M361" s="599">
        <f t="shared" si="133"/>
        <v>0</v>
      </c>
      <c r="N361" s="599"/>
      <c r="O361" s="599">
        <f t="shared" si="135"/>
        <v>0</v>
      </c>
      <c r="P361" s="602"/>
      <c r="Z361" s="482" t="s">
        <v>250</v>
      </c>
      <c r="AA361" s="179"/>
      <c r="AB361" s="48"/>
      <c r="AC361" s="180"/>
      <c r="AD361" s="180"/>
    </row>
    <row r="362" spans="1:38" ht="12.75" customHeight="1">
      <c r="A362" s="1">
        <f t="shared" si="134"/>
        <v>4105</v>
      </c>
      <c r="B362" s="15" t="s">
        <v>251</v>
      </c>
      <c r="C362" s="203">
        <v>1.84</v>
      </c>
      <c r="D362" s="181" t="s">
        <v>20</v>
      </c>
      <c r="E362" s="175" t="s">
        <v>159</v>
      </c>
      <c r="F362" s="273">
        <f>F357</f>
        <v>0</v>
      </c>
      <c r="G362" s="186" t="s">
        <v>619</v>
      </c>
      <c r="H362" s="16"/>
      <c r="I362" s="273">
        <f>I357</f>
        <v>0</v>
      </c>
      <c r="J362" s="177"/>
      <c r="K362" s="543"/>
      <c r="L362" s="636">
        <f>ROUND(($F$362*$C$362%)*2,1)/2</f>
        <v>0</v>
      </c>
      <c r="M362" s="599">
        <f t="shared" si="133"/>
        <v>0</v>
      </c>
      <c r="N362" s="599"/>
      <c r="O362" s="599">
        <f t="shared" si="135"/>
        <v>0</v>
      </c>
      <c r="P362" s="602"/>
      <c r="Q362" s="342"/>
      <c r="R362" s="343"/>
      <c r="X362" s="193"/>
      <c r="Y362" s="194"/>
      <c r="Z362" s="482" t="s">
        <v>252</v>
      </c>
      <c r="AA362" s="45"/>
      <c r="AB362" s="46"/>
      <c r="AC362" s="47"/>
      <c r="AD362" s="47"/>
      <c r="AI362" s="273"/>
    </row>
    <row r="363" spans="1:38" ht="12.75" customHeight="1">
      <c r="A363" s="1">
        <f t="shared" si="134"/>
        <v>4106</v>
      </c>
      <c r="C363" s="344"/>
      <c r="D363" s="181"/>
      <c r="E363" s="175"/>
      <c r="F363" s="273"/>
      <c r="G363" s="186"/>
      <c r="H363" s="16"/>
      <c r="I363" s="15"/>
      <c r="J363" s="177"/>
      <c r="K363" s="543"/>
      <c r="L363" s="598"/>
      <c r="M363" s="599"/>
      <c r="N363" s="599"/>
      <c r="O363" s="599"/>
      <c r="P363" s="602"/>
      <c r="Q363" s="342"/>
      <c r="R363" s="343"/>
      <c r="X363" s="193"/>
      <c r="Y363" s="194"/>
      <c r="Z363" s="480" t="s">
        <v>253</v>
      </c>
      <c r="AA363" s="183"/>
      <c r="AB363" s="44"/>
      <c r="AC363" s="184"/>
      <c r="AD363" s="184"/>
      <c r="AI363" s="273"/>
    </row>
    <row r="364" spans="1:38" ht="9" customHeight="1">
      <c r="C364" s="15"/>
      <c r="D364" s="15"/>
      <c r="E364" s="15"/>
      <c r="G364" s="15"/>
      <c r="H364" s="15"/>
      <c r="I364" s="15"/>
      <c r="J364" s="294"/>
      <c r="K364" s="543"/>
      <c r="L364" s="543"/>
      <c r="M364" s="599"/>
      <c r="N364" s="599"/>
      <c r="O364" s="599"/>
      <c r="P364" s="602"/>
      <c r="Q364" s="15"/>
      <c r="R364" s="53"/>
      <c r="S364" s="15"/>
      <c r="T364" s="15"/>
      <c r="U364" s="15"/>
      <c r="V364" s="15"/>
      <c r="W364" s="15"/>
      <c r="X364" s="15"/>
      <c r="Y364" s="54"/>
      <c r="Z364" s="480" t="s">
        <v>254</v>
      </c>
      <c r="AA364" s="183"/>
      <c r="AB364" s="44"/>
      <c r="AC364" s="184"/>
      <c r="AD364" s="184"/>
      <c r="AK364" s="201"/>
    </row>
    <row r="365" spans="1:38" ht="12.75" customHeight="1">
      <c r="B365" s="167" t="s">
        <v>255</v>
      </c>
      <c r="C365" s="189"/>
      <c r="D365" s="190"/>
      <c r="E365" s="189"/>
      <c r="F365" s="195"/>
      <c r="G365" s="96"/>
      <c r="H365" s="171"/>
      <c r="I365" s="171" t="s">
        <v>13</v>
      </c>
      <c r="J365" s="221"/>
      <c r="K365" s="597">
        <f t="shared" ref="K365:P365" si="136">SUM(K366:K370)</f>
        <v>0</v>
      </c>
      <c r="L365" s="597">
        <f t="shared" si="136"/>
        <v>0</v>
      </c>
      <c r="M365" s="606">
        <f t="shared" si="136"/>
        <v>0</v>
      </c>
      <c r="N365" s="606">
        <f t="shared" si="136"/>
        <v>0</v>
      </c>
      <c r="O365" s="606">
        <f t="shared" si="136"/>
        <v>0</v>
      </c>
      <c r="P365" s="606">
        <f t="shared" si="136"/>
        <v>0</v>
      </c>
      <c r="Q365" s="173"/>
      <c r="R365" s="174"/>
      <c r="S365" s="164"/>
      <c r="T365" s="164"/>
      <c r="U365" s="164"/>
      <c r="V365" s="164"/>
      <c r="W365" s="164"/>
      <c r="Z365" s="56"/>
      <c r="AA365" s="15"/>
      <c r="AC365" s="15"/>
      <c r="AD365" s="15"/>
    </row>
    <row r="366" spans="1:38" ht="12.75" customHeight="1">
      <c r="A366" s="1">
        <v>4200</v>
      </c>
      <c r="B366" s="15" t="s">
        <v>623</v>
      </c>
      <c r="C366" s="345">
        <v>0</v>
      </c>
      <c r="D366" s="181" t="s">
        <v>20</v>
      </c>
      <c r="E366" s="175" t="s">
        <v>159</v>
      </c>
      <c r="F366" s="273">
        <f>K65</f>
        <v>0</v>
      </c>
      <c r="G366" s="15"/>
      <c r="H366" s="281"/>
      <c r="I366" s="246"/>
      <c r="J366" s="177"/>
      <c r="K366" s="543">
        <f>ROUND((C366*F366%)*2,1)/2</f>
        <v>0</v>
      </c>
      <c r="L366" s="543"/>
      <c r="M366" s="637">
        <f t="shared" ref="M366:M369" si="137">K366+L366</f>
        <v>0</v>
      </c>
      <c r="N366" s="637"/>
      <c r="O366" s="638"/>
      <c r="P366" s="638"/>
      <c r="S366" s="164"/>
      <c r="T366" s="164"/>
      <c r="U366" s="164"/>
      <c r="V366" s="164"/>
      <c r="W366" s="164"/>
      <c r="Z366" s="569" t="s">
        <v>256</v>
      </c>
      <c r="AA366" s="272"/>
      <c r="AB366" s="215"/>
      <c r="AC366" s="216"/>
      <c r="AD366" s="216"/>
    </row>
    <row r="367" spans="1:38" ht="12.75" customHeight="1">
      <c r="A367" s="1">
        <f>A366+1</f>
        <v>4201</v>
      </c>
      <c r="B367" s="15" t="s">
        <v>664</v>
      </c>
      <c r="C367" s="345">
        <v>0</v>
      </c>
      <c r="D367" s="181" t="s">
        <v>20</v>
      </c>
      <c r="E367" s="175" t="s">
        <v>159</v>
      </c>
      <c r="F367" s="273">
        <f>K304+K318+K337</f>
        <v>0</v>
      </c>
      <c r="G367" s="15"/>
      <c r="H367" s="281"/>
      <c r="I367" s="246"/>
      <c r="J367" s="177"/>
      <c r="K367" s="543">
        <f>ROUND((C367*F367%)*2,1)/2</f>
        <v>0</v>
      </c>
      <c r="L367" s="543"/>
      <c r="M367" s="637">
        <f t="shared" si="137"/>
        <v>0</v>
      </c>
      <c r="N367" s="637"/>
      <c r="O367" s="638"/>
      <c r="P367" s="638"/>
      <c r="S367" s="164"/>
      <c r="T367" s="164"/>
      <c r="U367" s="164"/>
      <c r="V367" s="164"/>
      <c r="W367" s="164"/>
      <c r="Z367" s="569" t="s">
        <v>257</v>
      </c>
      <c r="AA367" s="272"/>
      <c r="AB367" s="215"/>
      <c r="AC367" s="216"/>
      <c r="AD367" s="216"/>
    </row>
    <row r="368" spans="1:38" ht="12.75" customHeight="1">
      <c r="A368" s="1">
        <f>A367+1</f>
        <v>4202</v>
      </c>
      <c r="B368" s="15" t="s">
        <v>650</v>
      </c>
      <c r="C368" s="345">
        <v>0</v>
      </c>
      <c r="D368" s="181" t="s">
        <v>20</v>
      </c>
      <c r="E368" s="175" t="s">
        <v>159</v>
      </c>
      <c r="F368" s="273">
        <f>K297</f>
        <v>0</v>
      </c>
      <c r="G368" s="15"/>
      <c r="H368" s="281"/>
      <c r="I368" s="246"/>
      <c r="J368" s="177"/>
      <c r="K368" s="543">
        <f>ROUND((C368*F368%)*2,1)/2</f>
        <v>0</v>
      </c>
      <c r="L368" s="543"/>
      <c r="M368" s="637">
        <f t="shared" si="137"/>
        <v>0</v>
      </c>
      <c r="N368" s="637"/>
      <c r="O368" s="638"/>
      <c r="P368" s="638"/>
      <c r="S368" s="164"/>
      <c r="T368" s="164"/>
      <c r="U368" s="164"/>
      <c r="V368" s="164"/>
      <c r="W368" s="164"/>
    </row>
    <row r="369" spans="1:38" ht="12.75" customHeight="1">
      <c r="A369" s="1">
        <f>A368+1</f>
        <v>4203</v>
      </c>
      <c r="C369" s="175"/>
      <c r="D369" s="181"/>
      <c r="E369" s="175"/>
      <c r="F369" s="17"/>
      <c r="G369" s="15"/>
      <c r="H369" s="281"/>
      <c r="I369" s="246"/>
      <c r="J369" s="177"/>
      <c r="K369" s="543">
        <f>ROUND((C369*F369%)*2,1)/2</f>
        <v>0</v>
      </c>
      <c r="L369" s="543"/>
      <c r="M369" s="637">
        <f t="shared" si="137"/>
        <v>0</v>
      </c>
      <c r="N369" s="637"/>
      <c r="O369" s="638"/>
      <c r="P369" s="638"/>
      <c r="S369" s="164"/>
      <c r="T369" s="164"/>
      <c r="U369" s="164"/>
      <c r="V369" s="164"/>
      <c r="W369" s="164"/>
    </row>
    <row r="370" spans="1:38" ht="9.9499999999999993" customHeight="1">
      <c r="C370" s="175"/>
      <c r="D370" s="181"/>
      <c r="E370" s="175"/>
      <c r="F370" s="17"/>
      <c r="G370" s="15"/>
      <c r="H370" s="281"/>
      <c r="I370" s="246"/>
      <c r="J370" s="339"/>
      <c r="K370" s="639"/>
      <c r="L370" s="639"/>
      <c r="M370" s="633"/>
      <c r="N370" s="633"/>
      <c r="O370" s="634"/>
      <c r="P370" s="634"/>
      <c r="S370" s="164"/>
      <c r="T370" s="164"/>
      <c r="U370" s="164"/>
      <c r="V370" s="164"/>
      <c r="W370" s="164"/>
    </row>
    <row r="371" spans="1:38" ht="12.75" customHeight="1">
      <c r="C371" s="175"/>
      <c r="D371" s="181"/>
      <c r="E371" s="304"/>
      <c r="F371" s="195"/>
      <c r="G371" s="96"/>
      <c r="H371" s="338"/>
      <c r="I371" s="338" t="s">
        <v>258</v>
      </c>
      <c r="J371" s="221"/>
      <c r="K371" s="597">
        <f t="shared" ref="K371:P371" si="138">K355+K365</f>
        <v>0</v>
      </c>
      <c r="L371" s="597">
        <f t="shared" si="138"/>
        <v>0</v>
      </c>
      <c r="M371" s="597">
        <f t="shared" si="138"/>
        <v>0</v>
      </c>
      <c r="N371" s="597">
        <f t="shared" si="138"/>
        <v>0</v>
      </c>
      <c r="O371" s="597">
        <f t="shared" si="138"/>
        <v>0</v>
      </c>
      <c r="P371" s="651">
        <f t="shared" si="138"/>
        <v>0</v>
      </c>
      <c r="Q371" s="173"/>
      <c r="R371" s="174"/>
      <c r="S371" s="164"/>
      <c r="T371" s="164"/>
      <c r="U371" s="164"/>
      <c r="V371" s="164"/>
      <c r="W371" s="164"/>
    </row>
    <row r="372" spans="1:38" ht="12.75" customHeight="1" thickBot="1">
      <c r="A372" s="559"/>
      <c r="B372" s="563"/>
      <c r="C372" s="564"/>
      <c r="D372" s="565"/>
      <c r="E372" s="564"/>
      <c r="F372" s="525"/>
      <c r="G372" s="525"/>
      <c r="H372" s="566"/>
      <c r="I372" s="567"/>
      <c r="J372" s="568"/>
      <c r="K372" s="635"/>
      <c r="L372" s="635"/>
      <c r="M372" s="635"/>
      <c r="N372" s="635"/>
      <c r="O372" s="635"/>
      <c r="P372" s="635"/>
      <c r="Q372" s="311"/>
      <c r="R372" s="174"/>
      <c r="S372" s="284"/>
      <c r="T372" s="284"/>
      <c r="U372" s="284"/>
      <c r="V372" s="284"/>
      <c r="W372" s="284"/>
      <c r="X372" s="312"/>
      <c r="Y372" s="312"/>
    </row>
    <row r="373" spans="1:38" ht="12.6" customHeight="1">
      <c r="C373" s="175"/>
      <c r="D373" s="181"/>
      <c r="E373" s="175"/>
      <c r="F373" s="17"/>
      <c r="G373" s="301"/>
      <c r="H373" s="16"/>
      <c r="I373" s="193"/>
      <c r="J373" s="188"/>
      <c r="K373" s="664"/>
      <c r="L373" s="664"/>
      <c r="M373" s="665"/>
      <c r="N373" s="665"/>
      <c r="O373" s="665"/>
      <c r="P373" s="665"/>
      <c r="S373" s="164"/>
      <c r="T373" s="164"/>
      <c r="U373" s="164"/>
      <c r="V373" s="164"/>
      <c r="W373" s="164"/>
    </row>
    <row r="374" spans="1:38" ht="38.25">
      <c r="A374" s="89" t="s">
        <v>5</v>
      </c>
      <c r="B374" s="36" t="s">
        <v>259</v>
      </c>
      <c r="C374" s="346"/>
      <c r="D374" s="160"/>
      <c r="E374" s="159"/>
      <c r="F374" s="36"/>
      <c r="G374" s="161"/>
      <c r="H374" s="19"/>
      <c r="I374" s="193"/>
      <c r="J374" s="218"/>
      <c r="K374" s="609" t="s">
        <v>610</v>
      </c>
      <c r="L374" s="610" t="s">
        <v>609</v>
      </c>
      <c r="M374" s="611" t="s">
        <v>73</v>
      </c>
      <c r="N374" s="612" t="s">
        <v>594</v>
      </c>
      <c r="O374" s="612" t="s">
        <v>596</v>
      </c>
      <c r="P374" s="612" t="s">
        <v>595</v>
      </c>
      <c r="S374" s="164"/>
      <c r="T374" s="164"/>
      <c r="U374" s="164"/>
      <c r="V374" s="164"/>
      <c r="W374" s="164"/>
      <c r="X374" s="162"/>
      <c r="Y374" s="165"/>
    </row>
    <row r="375" spans="1:38" ht="12.75" customHeight="1">
      <c r="A375" s="89"/>
      <c r="B375" s="167" t="s">
        <v>260</v>
      </c>
      <c r="C375" s="168"/>
      <c r="D375" s="169"/>
      <c r="E375" s="168"/>
      <c r="F375" s="26"/>
      <c r="G375" s="170"/>
      <c r="H375" s="305"/>
      <c r="I375" s="305" t="s">
        <v>13</v>
      </c>
      <c r="J375" s="172"/>
      <c r="K375" s="603">
        <f t="shared" ref="K375:P375" si="139">SUM(K376:K383)</f>
        <v>0</v>
      </c>
      <c r="L375" s="603">
        <f t="shared" si="139"/>
        <v>0</v>
      </c>
      <c r="M375" s="604">
        <f t="shared" si="139"/>
        <v>0</v>
      </c>
      <c r="N375" s="604">
        <f t="shared" si="139"/>
        <v>0</v>
      </c>
      <c r="O375" s="604">
        <f t="shared" si="139"/>
        <v>0</v>
      </c>
      <c r="P375" s="604">
        <f t="shared" si="139"/>
        <v>0</v>
      </c>
      <c r="Q375" s="173"/>
      <c r="R375" s="174"/>
      <c r="S375" s="164"/>
      <c r="T375" s="164"/>
      <c r="U375" s="164"/>
      <c r="V375" s="164"/>
      <c r="W375" s="164"/>
      <c r="X375" s="162"/>
      <c r="Y375" s="165"/>
      <c r="AI375" s="15"/>
      <c r="AJ375" s="15"/>
      <c r="AK375" s="15"/>
      <c r="AL375" s="15"/>
    </row>
    <row r="376" spans="1:38" ht="12.75" customHeight="1">
      <c r="A376" s="1">
        <v>5100</v>
      </c>
      <c r="B376" s="15" t="s">
        <v>665</v>
      </c>
      <c r="C376" s="185"/>
      <c r="D376" s="160"/>
      <c r="E376" s="159"/>
      <c r="F376" s="293"/>
      <c r="G376" s="347"/>
      <c r="H376" s="239"/>
      <c r="I376" s="193"/>
      <c r="J376" s="177"/>
      <c r="K376" s="543"/>
      <c r="L376" s="543"/>
      <c r="M376" s="599">
        <f>K376+L376</f>
        <v>0</v>
      </c>
      <c r="N376" s="599"/>
      <c r="O376" s="599"/>
      <c r="P376" s="602"/>
      <c r="S376" s="164"/>
      <c r="T376" s="164"/>
      <c r="U376" s="164"/>
      <c r="V376" s="164"/>
      <c r="W376" s="164"/>
      <c r="X376" s="162"/>
      <c r="Y376" s="165"/>
      <c r="AI376" s="15"/>
      <c r="AJ376" s="15"/>
      <c r="AK376" s="15"/>
      <c r="AL376" s="15"/>
    </row>
    <row r="377" spans="1:38" ht="12.75" customHeight="1">
      <c r="A377" s="1">
        <f t="shared" ref="A377:A382" si="140">A376+1</f>
        <v>5101</v>
      </c>
      <c r="B377" s="15" t="s">
        <v>666</v>
      </c>
      <c r="C377" s="159"/>
      <c r="D377" s="160"/>
      <c r="E377" s="159"/>
      <c r="F377" s="293"/>
      <c r="G377" s="347"/>
      <c r="H377" s="239"/>
      <c r="I377" s="193"/>
      <c r="J377" s="177"/>
      <c r="K377" s="543"/>
      <c r="L377" s="543"/>
      <c r="M377" s="599">
        <f t="shared" ref="M377:M382" si="141">K377+L377</f>
        <v>0</v>
      </c>
      <c r="N377" s="599"/>
      <c r="O377" s="599"/>
      <c r="P377" s="602"/>
      <c r="S377" s="164"/>
      <c r="T377" s="164"/>
      <c r="U377" s="164"/>
      <c r="V377" s="164"/>
      <c r="W377" s="164"/>
      <c r="X377" s="162"/>
      <c r="Y377" s="165"/>
      <c r="AI377" s="15"/>
      <c r="AJ377" s="15"/>
      <c r="AK377" s="15"/>
      <c r="AL377" s="15"/>
    </row>
    <row r="378" spans="1:38" ht="12.75" customHeight="1">
      <c r="A378" s="1">
        <f t="shared" si="140"/>
        <v>5102</v>
      </c>
      <c r="B378" s="15" t="s">
        <v>261</v>
      </c>
      <c r="C378" s="159"/>
      <c r="D378" s="160"/>
      <c r="E378" s="159"/>
      <c r="F378" s="293"/>
      <c r="G378" s="347"/>
      <c r="H378" s="239"/>
      <c r="I378" s="193"/>
      <c r="J378" s="177"/>
      <c r="K378" s="543"/>
      <c r="L378" s="543"/>
      <c r="M378" s="599">
        <f t="shared" si="141"/>
        <v>0</v>
      </c>
      <c r="N378" s="599"/>
      <c r="O378" s="599"/>
      <c r="P378" s="602"/>
      <c r="S378" s="164"/>
      <c r="T378" s="164"/>
      <c r="U378" s="164"/>
      <c r="V378" s="164"/>
      <c r="W378" s="164"/>
      <c r="X378" s="162"/>
      <c r="Y378" s="165"/>
      <c r="AI378" s="15"/>
      <c r="AJ378" s="15"/>
      <c r="AK378" s="15"/>
      <c r="AL378" s="15"/>
    </row>
    <row r="379" spans="1:38" ht="12.75" customHeight="1">
      <c r="A379" s="1">
        <f t="shared" si="140"/>
        <v>5103</v>
      </c>
      <c r="B379" s="15" t="s">
        <v>262</v>
      </c>
      <c r="C379" s="159"/>
      <c r="D379" s="160"/>
      <c r="E379" s="159"/>
      <c r="F379" s="293"/>
      <c r="G379" s="347"/>
      <c r="H379" s="239"/>
      <c r="I379" s="193"/>
      <c r="J379" s="177"/>
      <c r="K379" s="543"/>
      <c r="L379" s="543"/>
      <c r="M379" s="599">
        <f t="shared" si="141"/>
        <v>0</v>
      </c>
      <c r="N379" s="599"/>
      <c r="O379" s="599"/>
      <c r="P379" s="602"/>
      <c r="S379" s="164"/>
      <c r="T379" s="164"/>
      <c r="U379" s="164"/>
      <c r="V379" s="164"/>
      <c r="W379" s="164"/>
      <c r="X379" s="162"/>
      <c r="Y379" s="165"/>
      <c r="AI379" s="15"/>
      <c r="AJ379" s="15"/>
      <c r="AK379" s="15"/>
      <c r="AL379" s="15"/>
    </row>
    <row r="380" spans="1:38" ht="12.75" customHeight="1">
      <c r="A380" s="1">
        <f t="shared" si="140"/>
        <v>5104</v>
      </c>
      <c r="B380" s="15" t="s">
        <v>263</v>
      </c>
      <c r="C380" s="159"/>
      <c r="D380" s="160"/>
      <c r="E380" s="159"/>
      <c r="F380" s="293"/>
      <c r="G380" s="347"/>
      <c r="H380" s="239"/>
      <c r="I380" s="193"/>
      <c r="J380" s="177"/>
      <c r="K380" s="543"/>
      <c r="L380" s="543"/>
      <c r="M380" s="599">
        <f t="shared" si="141"/>
        <v>0</v>
      </c>
      <c r="N380" s="599"/>
      <c r="O380" s="599"/>
      <c r="P380" s="602"/>
      <c r="S380" s="164"/>
      <c r="T380" s="164"/>
      <c r="U380" s="164"/>
      <c r="V380" s="164"/>
      <c r="W380" s="164"/>
      <c r="X380" s="162"/>
      <c r="Y380" s="165"/>
      <c r="AI380" s="15"/>
      <c r="AJ380" s="15"/>
      <c r="AK380" s="15"/>
      <c r="AL380" s="15"/>
    </row>
    <row r="381" spans="1:38" ht="12.75" customHeight="1">
      <c r="A381" s="1">
        <f t="shared" si="140"/>
        <v>5105</v>
      </c>
      <c r="B381" s="15" t="s">
        <v>264</v>
      </c>
      <c r="C381" s="159"/>
      <c r="D381" s="160"/>
      <c r="E381" s="159"/>
      <c r="F381" s="293"/>
      <c r="G381" s="347"/>
      <c r="H381" s="239"/>
      <c r="I381" s="193"/>
      <c r="J381" s="177"/>
      <c r="K381" s="543"/>
      <c r="L381" s="543"/>
      <c r="M381" s="599">
        <f t="shared" si="141"/>
        <v>0</v>
      </c>
      <c r="N381" s="599"/>
      <c r="O381" s="599"/>
      <c r="P381" s="602"/>
      <c r="S381" s="164"/>
      <c r="T381" s="164"/>
      <c r="U381" s="164"/>
      <c r="V381" s="164"/>
      <c r="W381" s="164"/>
      <c r="X381" s="162"/>
      <c r="Y381" s="165"/>
      <c r="AI381" s="15"/>
      <c r="AJ381" s="15"/>
      <c r="AK381" s="15"/>
      <c r="AL381" s="15"/>
    </row>
    <row r="382" spans="1:38" ht="12.75" customHeight="1">
      <c r="A382" s="1">
        <f t="shared" si="140"/>
        <v>5106</v>
      </c>
      <c r="C382" s="159"/>
      <c r="D382" s="160"/>
      <c r="E382" s="159"/>
      <c r="F382" s="36"/>
      <c r="G382" s="161"/>
      <c r="H382" s="19"/>
      <c r="I382" s="193"/>
      <c r="J382" s="177"/>
      <c r="K382" s="543"/>
      <c r="L382" s="543"/>
      <c r="M382" s="599">
        <f t="shared" si="141"/>
        <v>0</v>
      </c>
      <c r="N382" s="599"/>
      <c r="O382" s="599"/>
      <c r="P382" s="602"/>
      <c r="S382" s="164"/>
      <c r="T382" s="164"/>
      <c r="U382" s="164"/>
      <c r="V382" s="164"/>
      <c r="W382" s="164"/>
      <c r="X382" s="162"/>
      <c r="Y382" s="165"/>
      <c r="AI382" s="15"/>
      <c r="AJ382" s="15"/>
      <c r="AK382" s="15"/>
      <c r="AL382" s="15"/>
    </row>
    <row r="383" spans="1:38" ht="12.75" customHeight="1">
      <c r="C383" s="159"/>
      <c r="D383" s="160"/>
      <c r="E383" s="159"/>
      <c r="F383" s="36"/>
      <c r="G383" s="161"/>
      <c r="H383" s="348"/>
      <c r="I383" s="193"/>
      <c r="J383" s="188"/>
      <c r="K383" s="601"/>
      <c r="L383" s="601"/>
      <c r="M383" s="620"/>
      <c r="N383" s="620"/>
      <c r="O383" s="620"/>
      <c r="P383" s="621"/>
      <c r="S383" s="164"/>
      <c r="T383" s="164"/>
      <c r="U383" s="164"/>
      <c r="V383" s="164"/>
      <c r="W383" s="164"/>
      <c r="X383" s="162"/>
      <c r="Y383" s="165"/>
      <c r="AI383" s="15"/>
      <c r="AJ383" s="15"/>
      <c r="AK383" s="15"/>
      <c r="AL383" s="15"/>
    </row>
    <row r="384" spans="1:38" ht="12.75" customHeight="1">
      <c r="B384" s="167" t="s">
        <v>265</v>
      </c>
      <c r="C384" s="168"/>
      <c r="D384" s="169"/>
      <c r="E384" s="168"/>
      <c r="F384" s="26"/>
      <c r="G384" s="170"/>
      <c r="H384" s="305"/>
      <c r="I384" s="305" t="s">
        <v>13</v>
      </c>
      <c r="J384" s="172"/>
      <c r="K384" s="603">
        <f t="shared" ref="K384:P384" si="142">SUM(K385:K389)</f>
        <v>0</v>
      </c>
      <c r="L384" s="603">
        <f t="shared" si="142"/>
        <v>0</v>
      </c>
      <c r="M384" s="604">
        <f t="shared" si="142"/>
        <v>0</v>
      </c>
      <c r="N384" s="604">
        <f t="shared" si="142"/>
        <v>0</v>
      </c>
      <c r="O384" s="604">
        <f t="shared" si="142"/>
        <v>0</v>
      </c>
      <c r="P384" s="604">
        <f t="shared" si="142"/>
        <v>0</v>
      </c>
      <c r="Q384" s="173"/>
      <c r="R384" s="174"/>
      <c r="S384" s="164"/>
      <c r="T384" s="164"/>
      <c r="U384" s="164"/>
      <c r="V384" s="164"/>
      <c r="W384" s="164"/>
      <c r="X384" s="162"/>
      <c r="Y384" s="165"/>
      <c r="AI384" s="15"/>
      <c r="AJ384" s="15"/>
      <c r="AK384" s="15"/>
      <c r="AL384" s="15"/>
    </row>
    <row r="385" spans="1:38" ht="12.75" customHeight="1">
      <c r="A385" s="1">
        <v>5200</v>
      </c>
      <c r="B385" s="15" t="s">
        <v>266</v>
      </c>
      <c r="C385" s="159"/>
      <c r="D385" s="160"/>
      <c r="E385" s="159"/>
      <c r="F385" s="36"/>
      <c r="G385" s="161"/>
      <c r="H385" s="19"/>
      <c r="I385" s="193"/>
      <c r="J385" s="177"/>
      <c r="K385" s="543"/>
      <c r="L385" s="543"/>
      <c r="M385" s="599">
        <f t="shared" ref="M385:M388" si="143">K385+L385</f>
        <v>0</v>
      </c>
      <c r="N385" s="599"/>
      <c r="O385" s="599"/>
      <c r="P385" s="602"/>
      <c r="S385" s="164"/>
      <c r="T385" s="164"/>
      <c r="U385" s="164"/>
      <c r="V385" s="164"/>
      <c r="W385" s="164"/>
      <c r="X385" s="162"/>
      <c r="Y385" s="165"/>
      <c r="AI385" s="15"/>
      <c r="AJ385" s="15"/>
      <c r="AK385" s="15"/>
      <c r="AL385" s="15"/>
    </row>
    <row r="386" spans="1:38" ht="12.75" customHeight="1">
      <c r="A386" s="1">
        <f>A385+1</f>
        <v>5201</v>
      </c>
      <c r="B386" s="15" t="s">
        <v>267</v>
      </c>
      <c r="C386" s="159"/>
      <c r="D386" s="160"/>
      <c r="E386" s="159"/>
      <c r="F386" s="36"/>
      <c r="G386" s="161"/>
      <c r="H386" s="19"/>
      <c r="I386" s="193"/>
      <c r="J386" s="177"/>
      <c r="K386" s="543"/>
      <c r="L386" s="543"/>
      <c r="M386" s="599">
        <f t="shared" si="143"/>
        <v>0</v>
      </c>
      <c r="N386" s="599"/>
      <c r="O386" s="599"/>
      <c r="P386" s="602"/>
      <c r="S386" s="164"/>
      <c r="T386" s="164"/>
      <c r="U386" s="164"/>
      <c r="V386" s="164"/>
      <c r="W386" s="164"/>
      <c r="X386" s="162"/>
      <c r="Y386" s="165"/>
      <c r="AI386" s="15"/>
      <c r="AJ386" s="15"/>
      <c r="AK386" s="15"/>
      <c r="AL386" s="15"/>
    </row>
    <row r="387" spans="1:38" ht="12.75" customHeight="1">
      <c r="A387" s="1">
        <f>A386+1</f>
        <v>5202</v>
      </c>
      <c r="B387" s="15" t="s">
        <v>268</v>
      </c>
      <c r="C387" s="159"/>
      <c r="D387" s="160"/>
      <c r="E387" s="159"/>
      <c r="F387" s="36"/>
      <c r="G387" s="161"/>
      <c r="H387" s="19"/>
      <c r="I387" s="193"/>
      <c r="J387" s="177"/>
      <c r="K387" s="543"/>
      <c r="L387" s="543"/>
      <c r="M387" s="599">
        <f t="shared" si="143"/>
        <v>0</v>
      </c>
      <c r="N387" s="599"/>
      <c r="O387" s="599"/>
      <c r="P387" s="602"/>
      <c r="S387" s="164"/>
      <c r="T387" s="164"/>
      <c r="U387" s="164"/>
      <c r="V387" s="164"/>
      <c r="W387" s="164"/>
      <c r="X387" s="162"/>
      <c r="Y387" s="165"/>
      <c r="AI387" s="15"/>
      <c r="AJ387" s="15"/>
      <c r="AK387" s="15"/>
      <c r="AL387" s="15"/>
    </row>
    <row r="388" spans="1:38" ht="12.75" customHeight="1">
      <c r="A388" s="1">
        <f>A387+1</f>
        <v>5203</v>
      </c>
      <c r="C388" s="159"/>
      <c r="D388" s="160"/>
      <c r="E388" s="159"/>
      <c r="F388" s="36"/>
      <c r="G388" s="161"/>
      <c r="H388" s="19"/>
      <c r="I388" s="193"/>
      <c r="J388" s="177"/>
      <c r="K388" s="543"/>
      <c r="L388" s="543"/>
      <c r="M388" s="599">
        <f t="shared" si="143"/>
        <v>0</v>
      </c>
      <c r="N388" s="599"/>
      <c r="O388" s="599"/>
      <c r="P388" s="602"/>
      <c r="S388" s="164"/>
      <c r="T388" s="164"/>
      <c r="U388" s="164"/>
      <c r="V388" s="164"/>
      <c r="W388" s="164"/>
      <c r="X388" s="162"/>
      <c r="Y388" s="165"/>
      <c r="AI388" s="15"/>
      <c r="AJ388" s="15"/>
      <c r="AK388" s="15"/>
      <c r="AL388" s="15"/>
    </row>
    <row r="389" spans="1:38" ht="12.75" customHeight="1">
      <c r="C389" s="159"/>
      <c r="D389" s="160"/>
      <c r="E389" s="159"/>
      <c r="F389" s="36"/>
      <c r="G389" s="161"/>
      <c r="H389" s="348"/>
      <c r="I389" s="193"/>
      <c r="J389" s="188"/>
      <c r="K389" s="601"/>
      <c r="L389" s="601"/>
      <c r="M389" s="620"/>
      <c r="N389" s="620"/>
      <c r="O389" s="620"/>
      <c r="P389" s="621"/>
      <c r="S389" s="164"/>
      <c r="T389" s="164"/>
      <c r="U389" s="164"/>
      <c r="V389" s="164"/>
      <c r="W389" s="164"/>
      <c r="X389" s="162"/>
      <c r="Y389" s="165"/>
      <c r="AI389" s="15"/>
      <c r="AJ389" s="15"/>
      <c r="AK389" s="15"/>
      <c r="AL389" s="15"/>
    </row>
    <row r="390" spans="1:38" ht="12.75" customHeight="1">
      <c r="B390" s="167" t="s">
        <v>269</v>
      </c>
      <c r="C390" s="168"/>
      <c r="D390" s="169"/>
      <c r="E390" s="168"/>
      <c r="F390" s="26"/>
      <c r="G390" s="170"/>
      <c r="H390" s="305"/>
      <c r="I390" s="305" t="s">
        <v>13</v>
      </c>
      <c r="J390" s="172"/>
      <c r="K390" s="603">
        <f t="shared" ref="K390:P390" si="144">SUM(K391:K397)</f>
        <v>0</v>
      </c>
      <c r="L390" s="603">
        <f t="shared" si="144"/>
        <v>0</v>
      </c>
      <c r="M390" s="604">
        <f t="shared" si="144"/>
        <v>0</v>
      </c>
      <c r="N390" s="604">
        <f t="shared" si="144"/>
        <v>0</v>
      </c>
      <c r="O390" s="604">
        <f t="shared" si="144"/>
        <v>0</v>
      </c>
      <c r="P390" s="604">
        <f t="shared" si="144"/>
        <v>0</v>
      </c>
      <c r="Q390" s="173"/>
      <c r="R390" s="174"/>
      <c r="S390" s="164"/>
      <c r="T390" s="164"/>
      <c r="U390" s="164"/>
      <c r="V390" s="164"/>
      <c r="W390" s="164"/>
      <c r="X390" s="162"/>
      <c r="Y390" s="165"/>
      <c r="AI390" s="15"/>
      <c r="AJ390" s="15"/>
      <c r="AK390" s="15"/>
      <c r="AL390" s="15"/>
    </row>
    <row r="391" spans="1:38" ht="12.75" customHeight="1">
      <c r="A391" s="1">
        <v>5300</v>
      </c>
      <c r="B391" s="15" t="s">
        <v>270</v>
      </c>
      <c r="C391" s="159"/>
      <c r="D391" s="160"/>
      <c r="E391" s="159"/>
      <c r="F391" s="36"/>
      <c r="G391" s="161"/>
      <c r="H391" s="19"/>
      <c r="I391" s="193"/>
      <c r="J391" s="177"/>
      <c r="K391" s="543"/>
      <c r="L391" s="543"/>
      <c r="M391" s="599">
        <f t="shared" ref="M391:M396" si="145">K391+L391</f>
        <v>0</v>
      </c>
      <c r="N391" s="599"/>
      <c r="O391" s="599"/>
      <c r="P391" s="602"/>
      <c r="S391" s="164"/>
      <c r="T391" s="164"/>
      <c r="U391" s="164"/>
      <c r="V391" s="164"/>
      <c r="W391" s="164"/>
      <c r="X391" s="162"/>
      <c r="Y391" s="165"/>
      <c r="AB391" s="16"/>
      <c r="AI391" s="15"/>
      <c r="AJ391" s="15"/>
      <c r="AK391" s="15"/>
      <c r="AL391" s="15"/>
    </row>
    <row r="392" spans="1:38" ht="12.75" customHeight="1">
      <c r="A392" s="1">
        <f>A391+1</f>
        <v>5301</v>
      </c>
      <c r="B392" s="15" t="s">
        <v>271</v>
      </c>
      <c r="C392" s="159"/>
      <c r="D392" s="160"/>
      <c r="E392" s="159"/>
      <c r="F392" s="36"/>
      <c r="G392" s="161"/>
      <c r="H392" s="19"/>
      <c r="I392" s="193"/>
      <c r="J392" s="177"/>
      <c r="K392" s="543"/>
      <c r="L392" s="543"/>
      <c r="M392" s="599">
        <f t="shared" si="145"/>
        <v>0</v>
      </c>
      <c r="N392" s="599"/>
      <c r="O392" s="599"/>
      <c r="P392" s="602"/>
      <c r="S392" s="164"/>
      <c r="T392" s="164"/>
      <c r="U392" s="164"/>
      <c r="V392" s="164"/>
      <c r="W392" s="164"/>
      <c r="X392" s="162"/>
      <c r="Y392" s="165"/>
      <c r="AI392" s="15"/>
      <c r="AJ392" s="15"/>
      <c r="AK392" s="15"/>
      <c r="AL392" s="15"/>
    </row>
    <row r="393" spans="1:38" ht="12.75" customHeight="1">
      <c r="A393" s="1">
        <f>A392+1</f>
        <v>5302</v>
      </c>
      <c r="B393" s="15" t="s">
        <v>272</v>
      </c>
      <c r="C393" s="159"/>
      <c r="D393" s="160"/>
      <c r="E393" s="159"/>
      <c r="F393" s="36"/>
      <c r="G393" s="161"/>
      <c r="H393" s="19"/>
      <c r="I393" s="193"/>
      <c r="J393" s="177"/>
      <c r="K393" s="543"/>
      <c r="L393" s="543"/>
      <c r="M393" s="599">
        <f t="shared" si="145"/>
        <v>0</v>
      </c>
      <c r="N393" s="599"/>
      <c r="O393" s="599"/>
      <c r="P393" s="602"/>
      <c r="S393" s="164"/>
      <c r="T393" s="164"/>
      <c r="U393" s="164"/>
      <c r="V393" s="164"/>
      <c r="W393" s="164"/>
      <c r="X393" s="162"/>
      <c r="Y393" s="165"/>
      <c r="AI393" s="15"/>
      <c r="AJ393" s="15"/>
      <c r="AK393" s="15"/>
      <c r="AL393" s="15"/>
    </row>
    <row r="394" spans="1:38" ht="12.75" customHeight="1">
      <c r="A394" s="1">
        <f>A393+1</f>
        <v>5303</v>
      </c>
      <c r="B394" s="15" t="s">
        <v>273</v>
      </c>
      <c r="C394" s="159"/>
      <c r="D394" s="160"/>
      <c r="E394" s="159"/>
      <c r="F394" s="36"/>
      <c r="G394" s="161"/>
      <c r="H394" s="19"/>
      <c r="I394" s="193"/>
      <c r="J394" s="177"/>
      <c r="K394" s="543"/>
      <c r="L394" s="543"/>
      <c r="M394" s="599">
        <f t="shared" si="145"/>
        <v>0</v>
      </c>
      <c r="N394" s="599"/>
      <c r="O394" s="599"/>
      <c r="P394" s="602"/>
      <c r="S394" s="164"/>
      <c r="T394" s="164"/>
      <c r="U394" s="164"/>
      <c r="V394" s="164"/>
      <c r="W394" s="164"/>
      <c r="X394" s="162"/>
      <c r="Y394" s="165"/>
      <c r="AI394" s="15"/>
      <c r="AJ394" s="15"/>
      <c r="AK394" s="15"/>
      <c r="AL394" s="15"/>
    </row>
    <row r="395" spans="1:38" ht="12.75" customHeight="1">
      <c r="A395" s="1">
        <f>A394+1</f>
        <v>5304</v>
      </c>
      <c r="B395" s="15" t="s">
        <v>268</v>
      </c>
      <c r="C395" s="159"/>
      <c r="D395" s="160"/>
      <c r="E395" s="159"/>
      <c r="F395" s="36"/>
      <c r="G395" s="161"/>
      <c r="H395" s="19"/>
      <c r="I395" s="193"/>
      <c r="J395" s="177"/>
      <c r="K395" s="543"/>
      <c r="L395" s="543"/>
      <c r="M395" s="599">
        <f t="shared" si="145"/>
        <v>0</v>
      </c>
      <c r="N395" s="599"/>
      <c r="O395" s="599"/>
      <c r="P395" s="602"/>
      <c r="S395" s="164"/>
      <c r="T395" s="164"/>
      <c r="U395" s="164"/>
      <c r="V395" s="164"/>
      <c r="W395" s="164"/>
      <c r="X395" s="162"/>
      <c r="Y395" s="165"/>
      <c r="AI395" s="15"/>
      <c r="AJ395" s="15"/>
      <c r="AK395" s="15"/>
      <c r="AL395" s="15"/>
    </row>
    <row r="396" spans="1:38" ht="12.75" customHeight="1">
      <c r="A396" s="1">
        <f>A395+1</f>
        <v>5305</v>
      </c>
      <c r="C396" s="159"/>
      <c r="D396" s="160"/>
      <c r="E396" s="159"/>
      <c r="F396" s="36"/>
      <c r="G396" s="161"/>
      <c r="H396" s="19"/>
      <c r="I396" s="193"/>
      <c r="J396" s="177"/>
      <c r="K396" s="543"/>
      <c r="L396" s="543"/>
      <c r="M396" s="599">
        <f t="shared" si="145"/>
        <v>0</v>
      </c>
      <c r="N396" s="599"/>
      <c r="O396" s="599"/>
      <c r="P396" s="602"/>
      <c r="S396" s="164"/>
      <c r="T396" s="164"/>
      <c r="U396" s="164"/>
      <c r="V396" s="164"/>
      <c r="W396" s="164"/>
      <c r="X396" s="162"/>
      <c r="Y396" s="165"/>
      <c r="AI396" s="15"/>
      <c r="AJ396" s="15"/>
      <c r="AK396" s="15"/>
      <c r="AL396" s="15"/>
    </row>
    <row r="397" spans="1:38" ht="12.75" customHeight="1">
      <c r="A397" s="254"/>
      <c r="B397" s="56"/>
      <c r="C397" s="333"/>
      <c r="D397" s="334"/>
      <c r="E397" s="333"/>
      <c r="F397" s="332"/>
      <c r="G397" s="349"/>
      <c r="H397" s="313"/>
      <c r="I397" s="310"/>
      <c r="J397" s="310"/>
      <c r="K397" s="640"/>
      <c r="L397" s="640"/>
      <c r="M397" s="640"/>
      <c r="N397" s="640"/>
      <c r="O397" s="640"/>
      <c r="P397" s="641"/>
      <c r="S397" s="164"/>
      <c r="T397" s="164"/>
      <c r="U397" s="164"/>
      <c r="V397" s="164"/>
      <c r="W397" s="164"/>
      <c r="X397" s="162"/>
      <c r="Y397" s="165"/>
      <c r="AI397" s="15"/>
      <c r="AJ397" s="15"/>
      <c r="AK397" s="15"/>
      <c r="AL397" s="15"/>
    </row>
    <row r="398" spans="1:38" ht="12.75" customHeight="1">
      <c r="B398" s="167" t="s">
        <v>274</v>
      </c>
      <c r="C398" s="168"/>
      <c r="D398" s="169"/>
      <c r="E398" s="168"/>
      <c r="F398" s="26"/>
      <c r="G398" s="170"/>
      <c r="H398" s="305"/>
      <c r="I398" s="305" t="s">
        <v>13</v>
      </c>
      <c r="J398" s="172"/>
      <c r="K398" s="603">
        <f t="shared" ref="K398:P398" si="146">SUM(K399:K402)</f>
        <v>0</v>
      </c>
      <c r="L398" s="603">
        <f t="shared" si="146"/>
        <v>0</v>
      </c>
      <c r="M398" s="642">
        <f t="shared" si="146"/>
        <v>0</v>
      </c>
      <c r="N398" s="642">
        <f t="shared" si="146"/>
        <v>0</v>
      </c>
      <c r="O398" s="642">
        <f t="shared" si="146"/>
        <v>0</v>
      </c>
      <c r="P398" s="642">
        <f t="shared" si="146"/>
        <v>0</v>
      </c>
      <c r="S398" s="164"/>
      <c r="T398" s="164"/>
      <c r="U398" s="164"/>
      <c r="V398" s="164"/>
      <c r="W398" s="164"/>
      <c r="X398" s="162"/>
      <c r="Y398" s="165"/>
      <c r="AI398" s="15"/>
      <c r="AJ398" s="15"/>
      <c r="AK398" s="15"/>
      <c r="AL398" s="15"/>
    </row>
    <row r="399" spans="1:38" ht="12.75" customHeight="1">
      <c r="A399" s="1">
        <v>5400</v>
      </c>
      <c r="B399" s="15" t="s">
        <v>275</v>
      </c>
      <c r="C399" s="185"/>
      <c r="D399" s="160"/>
      <c r="E399" s="159"/>
      <c r="F399" s="293">
        <v>0</v>
      </c>
      <c r="G399" s="347" t="s">
        <v>276</v>
      </c>
      <c r="H399" s="35">
        <v>0</v>
      </c>
      <c r="I399" s="193"/>
      <c r="J399" s="177"/>
      <c r="K399" s="543"/>
      <c r="L399" s="543">
        <f>F399*H399</f>
        <v>0</v>
      </c>
      <c r="M399" s="599">
        <f t="shared" ref="M399:M401" si="147">K399+L399</f>
        <v>0</v>
      </c>
      <c r="N399" s="599"/>
      <c r="O399" s="599"/>
      <c r="P399" s="602"/>
      <c r="S399" s="164"/>
      <c r="T399" s="164"/>
      <c r="U399" s="164"/>
      <c r="V399" s="164"/>
      <c r="W399" s="164"/>
      <c r="X399" s="162"/>
      <c r="Y399" s="165"/>
      <c r="AI399" s="15"/>
      <c r="AJ399" s="15"/>
      <c r="AK399" s="15"/>
      <c r="AL399" s="15"/>
    </row>
    <row r="400" spans="1:38" ht="12.75" customHeight="1">
      <c r="A400" s="1">
        <f>A399+1</f>
        <v>5401</v>
      </c>
      <c r="B400" s="15" t="s">
        <v>277</v>
      </c>
      <c r="C400" s="159"/>
      <c r="D400" s="160"/>
      <c r="E400" s="159"/>
      <c r="F400" s="293"/>
      <c r="G400" s="347"/>
      <c r="H400" s="35"/>
      <c r="I400" s="58"/>
      <c r="J400" s="177"/>
      <c r="K400" s="543"/>
      <c r="L400" s="543"/>
      <c r="M400" s="599">
        <f t="shared" si="147"/>
        <v>0</v>
      </c>
      <c r="N400" s="599"/>
      <c r="O400" s="599"/>
      <c r="P400" s="602"/>
      <c r="S400" s="164"/>
      <c r="T400" s="164"/>
      <c r="U400" s="164"/>
      <c r="V400" s="164"/>
      <c r="W400" s="164"/>
      <c r="X400" s="162"/>
      <c r="Y400" s="165"/>
      <c r="AI400" s="15"/>
      <c r="AJ400" s="15"/>
      <c r="AK400" s="15"/>
      <c r="AL400" s="15"/>
    </row>
    <row r="401" spans="1:38" ht="12.75" customHeight="1">
      <c r="A401" s="1">
        <f>A400+1</f>
        <v>5402</v>
      </c>
      <c r="C401" s="159"/>
      <c r="D401" s="160"/>
      <c r="E401" s="159"/>
      <c r="H401" s="35"/>
      <c r="I401" s="193"/>
      <c r="J401" s="177"/>
      <c r="K401" s="543"/>
      <c r="L401" s="543"/>
      <c r="M401" s="543">
        <f t="shared" si="147"/>
        <v>0</v>
      </c>
      <c r="N401" s="599"/>
      <c r="O401" s="599"/>
      <c r="P401" s="602"/>
      <c r="S401" s="164"/>
      <c r="T401" s="164"/>
      <c r="U401" s="164"/>
      <c r="V401" s="164"/>
      <c r="W401" s="164"/>
      <c r="X401" s="162"/>
      <c r="Y401" s="165"/>
      <c r="AI401" s="15"/>
      <c r="AJ401" s="15"/>
      <c r="AK401" s="15"/>
      <c r="AL401" s="15"/>
    </row>
    <row r="402" spans="1:38" ht="12.75" customHeight="1">
      <c r="A402" s="254"/>
      <c r="B402" s="56"/>
      <c r="C402" s="333"/>
      <c r="D402" s="334"/>
      <c r="E402" s="333"/>
      <c r="F402" s="332"/>
      <c r="G402" s="349"/>
      <c r="H402" s="313"/>
      <c r="I402" s="310"/>
      <c r="J402" s="310"/>
      <c r="K402" s="643"/>
      <c r="L402" s="643"/>
      <c r="M402" s="643"/>
      <c r="N402" s="643"/>
      <c r="O402" s="643"/>
      <c r="P402" s="644"/>
      <c r="S402" s="164"/>
      <c r="T402" s="164"/>
      <c r="U402" s="164"/>
      <c r="V402" s="164"/>
      <c r="W402" s="164"/>
      <c r="X402" s="162"/>
      <c r="Y402" s="165"/>
    </row>
    <row r="403" spans="1:38" ht="12.75" customHeight="1">
      <c r="B403" s="167" t="s">
        <v>278</v>
      </c>
      <c r="C403" s="168"/>
      <c r="D403" s="169"/>
      <c r="E403" s="168"/>
      <c r="F403" s="26"/>
      <c r="G403" s="170"/>
      <c r="H403" s="305"/>
      <c r="I403" s="305" t="s">
        <v>13</v>
      </c>
      <c r="J403" s="172"/>
      <c r="K403" s="640">
        <f t="shared" ref="K403:P403" si="148">SUM(K404:K408)</f>
        <v>0</v>
      </c>
      <c r="L403" s="640">
        <f t="shared" si="148"/>
        <v>0</v>
      </c>
      <c r="M403" s="645">
        <f t="shared" si="148"/>
        <v>0</v>
      </c>
      <c r="N403" s="645">
        <f t="shared" si="148"/>
        <v>0</v>
      </c>
      <c r="O403" s="645">
        <f t="shared" si="148"/>
        <v>0</v>
      </c>
      <c r="P403" s="645">
        <f t="shared" si="148"/>
        <v>0</v>
      </c>
      <c r="S403" s="164"/>
      <c r="T403" s="164"/>
      <c r="U403" s="164"/>
      <c r="V403" s="164"/>
      <c r="W403" s="164"/>
      <c r="X403" s="162"/>
      <c r="Y403" s="165"/>
    </row>
    <row r="404" spans="1:38" ht="12.75" customHeight="1">
      <c r="A404" s="1">
        <v>5500</v>
      </c>
      <c r="B404" s="15" t="s">
        <v>279</v>
      </c>
      <c r="C404" s="159"/>
      <c r="D404" s="160"/>
      <c r="E404" s="159"/>
      <c r="F404" s="293">
        <v>0</v>
      </c>
      <c r="G404" s="347" t="s">
        <v>276</v>
      </c>
      <c r="H404" s="239">
        <v>0</v>
      </c>
      <c r="I404" s="193"/>
      <c r="J404" s="177"/>
      <c r="K404" s="543"/>
      <c r="L404" s="543">
        <f>F404*H404</f>
        <v>0</v>
      </c>
      <c r="M404" s="599">
        <f t="shared" ref="M404:M407" si="149">K404+L404</f>
        <v>0</v>
      </c>
      <c r="N404" s="599"/>
      <c r="O404" s="602"/>
      <c r="P404" s="599"/>
      <c r="S404" s="164"/>
      <c r="T404" s="164"/>
      <c r="U404" s="164"/>
      <c r="V404" s="164"/>
      <c r="W404" s="164"/>
      <c r="X404" s="162"/>
      <c r="Y404" s="165"/>
    </row>
    <row r="405" spans="1:38" ht="12.75" customHeight="1">
      <c r="A405" s="1">
        <f>A404+1</f>
        <v>5501</v>
      </c>
      <c r="B405" s="15" t="s">
        <v>280</v>
      </c>
      <c r="C405" s="159"/>
      <c r="D405" s="181"/>
      <c r="E405" s="175"/>
      <c r="H405" s="35"/>
      <c r="I405" s="336"/>
      <c r="J405" s="177"/>
      <c r="K405" s="543"/>
      <c r="L405" s="543"/>
      <c r="M405" s="599">
        <f t="shared" si="149"/>
        <v>0</v>
      </c>
      <c r="N405" s="599"/>
      <c r="O405" s="602"/>
      <c r="P405" s="599"/>
      <c r="S405" s="164"/>
      <c r="T405" s="164"/>
      <c r="U405" s="164"/>
      <c r="V405" s="164"/>
      <c r="W405" s="164"/>
      <c r="X405" s="162"/>
      <c r="Y405" s="165"/>
    </row>
    <row r="406" spans="1:38" ht="12.75" customHeight="1">
      <c r="A406" s="1">
        <f>A405+1</f>
        <v>5502</v>
      </c>
      <c r="B406" s="15" t="s">
        <v>281</v>
      </c>
      <c r="C406" s="159"/>
      <c r="D406" s="160"/>
      <c r="E406" s="159"/>
      <c r="F406" s="36"/>
      <c r="G406" s="161"/>
      <c r="H406" s="348"/>
      <c r="I406" s="193"/>
      <c r="J406" s="177"/>
      <c r="K406" s="543"/>
      <c r="L406" s="543"/>
      <c r="M406" s="599">
        <f t="shared" si="149"/>
        <v>0</v>
      </c>
      <c r="N406" s="599"/>
      <c r="O406" s="599"/>
      <c r="P406" s="602"/>
      <c r="S406" s="164"/>
      <c r="T406" s="164"/>
      <c r="U406" s="164"/>
      <c r="V406" s="164"/>
      <c r="W406" s="164"/>
      <c r="X406" s="162"/>
      <c r="Y406" s="165"/>
    </row>
    <row r="407" spans="1:38" ht="12.75" customHeight="1">
      <c r="A407" s="1">
        <f>A406+1</f>
        <v>5503</v>
      </c>
      <c r="B407" s="288"/>
      <c r="C407" s="159"/>
      <c r="D407" s="160"/>
      <c r="E407" s="159"/>
      <c r="F407" s="36"/>
      <c r="G407" s="161"/>
      <c r="H407" s="348"/>
      <c r="I407" s="193"/>
      <c r="J407" s="177"/>
      <c r="K407" s="543"/>
      <c r="L407" s="543"/>
      <c r="M407" s="599">
        <f t="shared" si="149"/>
        <v>0</v>
      </c>
      <c r="N407" s="599"/>
      <c r="O407" s="599"/>
      <c r="P407" s="602"/>
      <c r="S407" s="164"/>
      <c r="T407" s="164"/>
      <c r="U407" s="164"/>
      <c r="V407" s="164"/>
      <c r="W407" s="164"/>
      <c r="X407" s="162"/>
      <c r="Y407" s="165"/>
    </row>
    <row r="408" spans="1:38" ht="12.75" customHeight="1">
      <c r="C408" s="159"/>
      <c r="D408" s="160"/>
      <c r="E408" s="159"/>
      <c r="F408" s="36"/>
      <c r="G408" s="161"/>
      <c r="H408" s="348"/>
      <c r="I408" s="193"/>
      <c r="J408" s="188"/>
      <c r="K408" s="601"/>
      <c r="L408" s="601"/>
      <c r="M408" s="620"/>
      <c r="N408" s="620"/>
      <c r="O408" s="599"/>
      <c r="P408" s="621"/>
      <c r="S408" s="164"/>
      <c r="T408" s="164"/>
      <c r="U408" s="164"/>
      <c r="V408" s="164"/>
      <c r="W408" s="164"/>
      <c r="X408" s="162"/>
      <c r="Y408" s="165"/>
    </row>
    <row r="409" spans="1:38" ht="12.75" customHeight="1">
      <c r="B409" s="167" t="s">
        <v>282</v>
      </c>
      <c r="C409" s="168"/>
      <c r="D409" s="169"/>
      <c r="E409" s="168"/>
      <c r="F409" s="26"/>
      <c r="G409" s="170"/>
      <c r="H409" s="305"/>
      <c r="I409" s="305" t="s">
        <v>13</v>
      </c>
      <c r="J409" s="172"/>
      <c r="K409" s="603">
        <f t="shared" ref="K409:P409" si="150">SUM(K410:K413)</f>
        <v>0</v>
      </c>
      <c r="L409" s="603">
        <f t="shared" si="150"/>
        <v>0</v>
      </c>
      <c r="M409" s="604">
        <f t="shared" si="150"/>
        <v>0</v>
      </c>
      <c r="N409" s="604">
        <f t="shared" si="150"/>
        <v>0</v>
      </c>
      <c r="O409" s="604">
        <f t="shared" si="150"/>
        <v>0</v>
      </c>
      <c r="P409" s="604">
        <f t="shared" si="150"/>
        <v>0</v>
      </c>
      <c r="Q409" s="173"/>
      <c r="R409" s="174"/>
      <c r="S409" s="164"/>
      <c r="T409" s="164"/>
      <c r="U409" s="164"/>
      <c r="V409" s="164"/>
      <c r="W409" s="164"/>
      <c r="X409" s="162"/>
      <c r="Y409" s="165"/>
    </row>
    <row r="410" spans="1:38" ht="12.75" customHeight="1">
      <c r="A410" s="1">
        <v>5600</v>
      </c>
      <c r="B410" s="15" t="s">
        <v>283</v>
      </c>
      <c r="C410" s="159"/>
      <c r="D410" s="160"/>
      <c r="E410" s="159"/>
      <c r="F410" s="36"/>
      <c r="G410" s="161"/>
      <c r="H410" s="348"/>
      <c r="I410" s="193"/>
      <c r="J410" s="177"/>
      <c r="K410" s="543"/>
      <c r="L410" s="543"/>
      <c r="M410" s="599">
        <f t="shared" ref="M410:M412" si="151">K410+L410</f>
        <v>0</v>
      </c>
      <c r="N410" s="599"/>
      <c r="O410" s="599"/>
      <c r="P410" s="602"/>
      <c r="S410" s="164"/>
      <c r="T410" s="164"/>
      <c r="U410" s="164"/>
      <c r="V410" s="164"/>
      <c r="W410" s="164"/>
      <c r="X410" s="162"/>
      <c r="Y410" s="165"/>
    </row>
    <row r="411" spans="1:38" ht="12.75" customHeight="1">
      <c r="A411" s="1">
        <f>A410+1</f>
        <v>5601</v>
      </c>
      <c r="B411" s="15" t="s">
        <v>284</v>
      </c>
      <c r="C411" s="159"/>
      <c r="D411" s="160"/>
      <c r="E411" s="159"/>
      <c r="F411" s="36"/>
      <c r="G411" s="161"/>
      <c r="H411" s="348"/>
      <c r="I411" s="193"/>
      <c r="J411" s="177"/>
      <c r="K411" s="543"/>
      <c r="L411" s="543"/>
      <c r="M411" s="599">
        <f t="shared" si="151"/>
        <v>0</v>
      </c>
      <c r="N411" s="599"/>
      <c r="O411" s="599"/>
      <c r="P411" s="602"/>
      <c r="S411" s="164"/>
      <c r="T411" s="164"/>
      <c r="U411" s="164"/>
      <c r="V411" s="164"/>
      <c r="W411" s="164"/>
      <c r="X411" s="162"/>
      <c r="Y411" s="165"/>
    </row>
    <row r="412" spans="1:38" ht="12.75" customHeight="1">
      <c r="A412" s="1">
        <f>A411+1</f>
        <v>5602</v>
      </c>
      <c r="C412" s="159"/>
      <c r="D412" s="160"/>
      <c r="E412" s="159"/>
      <c r="F412" s="36"/>
      <c r="G412" s="161"/>
      <c r="H412" s="348"/>
      <c r="I412" s="193"/>
      <c r="J412" s="177"/>
      <c r="K412" s="543"/>
      <c r="L412" s="543"/>
      <c r="M412" s="599">
        <f t="shared" si="151"/>
        <v>0</v>
      </c>
      <c r="N412" s="599"/>
      <c r="O412" s="599"/>
      <c r="P412" s="602"/>
      <c r="S412" s="164"/>
      <c r="T412" s="164"/>
      <c r="U412" s="164"/>
      <c r="V412" s="164"/>
      <c r="W412" s="164"/>
      <c r="X412" s="162"/>
      <c r="Y412" s="165"/>
    </row>
    <row r="413" spans="1:38" ht="12.75" customHeight="1">
      <c r="C413" s="159"/>
      <c r="D413" s="160"/>
      <c r="E413" s="159"/>
      <c r="F413" s="36"/>
      <c r="G413" s="161"/>
      <c r="H413" s="348"/>
      <c r="I413" s="193"/>
      <c r="J413" s="188"/>
      <c r="K413" s="601"/>
      <c r="L413" s="601"/>
      <c r="M413" s="620"/>
      <c r="N413" s="620"/>
      <c r="O413" s="620"/>
      <c r="P413" s="621"/>
      <c r="S413" s="164"/>
      <c r="T413" s="164"/>
      <c r="U413" s="164"/>
      <c r="V413" s="164"/>
      <c r="W413" s="164"/>
      <c r="X413" s="162"/>
      <c r="Y413" s="165"/>
    </row>
    <row r="414" spans="1:38" ht="12.75" customHeight="1">
      <c r="B414" s="167" t="s">
        <v>285</v>
      </c>
      <c r="C414" s="168"/>
      <c r="D414" s="169"/>
      <c r="E414" s="168"/>
      <c r="F414" s="26"/>
      <c r="G414" s="170"/>
      <c r="H414" s="305"/>
      <c r="I414" s="305" t="s">
        <v>13</v>
      </c>
      <c r="J414" s="172"/>
      <c r="K414" s="603">
        <f t="shared" ref="K414:P414" si="152">SUM(K415:K419)</f>
        <v>0</v>
      </c>
      <c r="L414" s="603">
        <f t="shared" si="152"/>
        <v>0</v>
      </c>
      <c r="M414" s="604">
        <f t="shared" si="152"/>
        <v>0</v>
      </c>
      <c r="N414" s="604">
        <f t="shared" si="152"/>
        <v>0</v>
      </c>
      <c r="O414" s="604">
        <f t="shared" si="152"/>
        <v>0</v>
      </c>
      <c r="P414" s="604">
        <f t="shared" si="152"/>
        <v>0</v>
      </c>
      <c r="Q414" s="173"/>
      <c r="R414" s="174"/>
      <c r="S414" s="164"/>
      <c r="T414" s="164"/>
      <c r="U414" s="164"/>
      <c r="V414" s="164"/>
      <c r="W414" s="164"/>
      <c r="X414" s="162"/>
      <c r="Y414" s="165"/>
    </row>
    <row r="415" spans="1:38" ht="12.75" customHeight="1">
      <c r="A415" s="1">
        <v>5700</v>
      </c>
      <c r="B415" s="15" t="s">
        <v>286</v>
      </c>
      <c r="C415" s="159"/>
      <c r="D415" s="160"/>
      <c r="E415" s="159"/>
      <c r="F415" s="351">
        <f>$G$21+1</f>
        <v>1</v>
      </c>
      <c r="G415" s="347" t="s">
        <v>287</v>
      </c>
      <c r="H415" s="239">
        <v>0</v>
      </c>
      <c r="I415" s="193"/>
      <c r="J415" s="177"/>
      <c r="K415" s="543"/>
      <c r="L415" s="543">
        <f>F415*H415</f>
        <v>0</v>
      </c>
      <c r="M415" s="599">
        <f t="shared" ref="M415:M418" si="153">K415+L415</f>
        <v>0</v>
      </c>
      <c r="N415" s="599"/>
      <c r="O415" s="599"/>
      <c r="P415" s="602"/>
      <c r="S415" s="164"/>
      <c r="T415" s="164"/>
      <c r="U415" s="164"/>
      <c r="V415" s="164"/>
      <c r="W415" s="164"/>
      <c r="X415" s="162"/>
      <c r="Y415" s="165"/>
      <c r="Z415" s="482" t="s">
        <v>288</v>
      </c>
      <c r="AA415" s="179"/>
      <c r="AB415" s="48"/>
      <c r="AC415" s="180"/>
    </row>
    <row r="416" spans="1:38" ht="12.75" customHeight="1">
      <c r="A416" s="1">
        <f>A415+1</f>
        <v>5701</v>
      </c>
      <c r="B416" s="15" t="s">
        <v>289</v>
      </c>
      <c r="C416" s="159"/>
      <c r="D416" s="160"/>
      <c r="E416" s="159"/>
      <c r="H416" s="35"/>
      <c r="I416" s="193"/>
      <c r="J416" s="177"/>
      <c r="K416" s="543"/>
      <c r="L416" s="543"/>
      <c r="M416" s="599">
        <f t="shared" si="153"/>
        <v>0</v>
      </c>
      <c r="N416" s="599"/>
      <c r="O416" s="599"/>
      <c r="P416" s="602"/>
      <c r="S416" s="164"/>
      <c r="T416" s="164"/>
      <c r="U416" s="164"/>
      <c r="V416" s="164"/>
      <c r="W416" s="164"/>
      <c r="X416" s="162"/>
      <c r="Y416" s="165"/>
    </row>
    <row r="417" spans="1:39" ht="12.75" customHeight="1">
      <c r="A417" s="1">
        <f>A416+1</f>
        <v>5702</v>
      </c>
      <c r="B417" s="15" t="s">
        <v>290</v>
      </c>
      <c r="C417" s="159"/>
      <c r="D417" s="160"/>
      <c r="E417" s="159"/>
      <c r="F417" s="36"/>
      <c r="G417" s="161"/>
      <c r="H417" s="348"/>
      <c r="I417" s="193"/>
      <c r="J417" s="177"/>
      <c r="K417" s="543"/>
      <c r="L417" s="543"/>
      <c r="M417" s="599">
        <f t="shared" si="153"/>
        <v>0</v>
      </c>
      <c r="N417" s="599"/>
      <c r="O417" s="599"/>
      <c r="P417" s="602"/>
      <c r="S417" s="164"/>
      <c r="T417" s="164"/>
      <c r="U417" s="164"/>
      <c r="V417" s="164"/>
      <c r="W417" s="164"/>
      <c r="X417" s="162"/>
      <c r="Y417" s="165"/>
    </row>
    <row r="418" spans="1:39" ht="12.75" customHeight="1">
      <c r="A418" s="1">
        <f>A417+1</f>
        <v>5703</v>
      </c>
      <c r="C418" s="159"/>
      <c r="D418" s="160"/>
      <c r="E418" s="159"/>
      <c r="F418" s="36"/>
      <c r="G418" s="161"/>
      <c r="H418" s="348"/>
      <c r="I418" s="193"/>
      <c r="J418" s="177"/>
      <c r="K418" s="543"/>
      <c r="L418" s="543"/>
      <c r="M418" s="599">
        <f t="shared" si="153"/>
        <v>0</v>
      </c>
      <c r="N418" s="599"/>
      <c r="O418" s="599"/>
      <c r="P418" s="602"/>
      <c r="S418" s="164"/>
      <c r="T418" s="164"/>
      <c r="U418" s="164"/>
      <c r="V418" s="164"/>
      <c r="W418" s="164"/>
      <c r="X418" s="162"/>
      <c r="Y418" s="165"/>
    </row>
    <row r="419" spans="1:39" ht="12.75" customHeight="1">
      <c r="B419" s="36"/>
      <c r="C419" s="175"/>
      <c r="D419" s="181"/>
      <c r="E419" s="175"/>
      <c r="F419" s="36"/>
      <c r="H419" s="352"/>
      <c r="I419" s="193"/>
      <c r="J419" s="188"/>
      <c r="K419" s="601"/>
      <c r="L419" s="601"/>
      <c r="M419" s="599"/>
      <c r="N419" s="599"/>
      <c r="O419" s="599"/>
      <c r="P419" s="602"/>
    </row>
    <row r="420" spans="1:39" ht="12.75" customHeight="1">
      <c r="A420" s="89"/>
      <c r="B420" s="36"/>
      <c r="C420" s="159"/>
      <c r="D420" s="160"/>
      <c r="E420" s="522"/>
      <c r="F420" s="26"/>
      <c r="G420" s="96"/>
      <c r="H420" s="305"/>
      <c r="I420" s="305" t="s">
        <v>291</v>
      </c>
      <c r="J420" s="221"/>
      <c r="K420" s="597">
        <f t="shared" ref="K420:P420" si="154">K375+K384+K390+K398+K403+K409+K414</f>
        <v>0</v>
      </c>
      <c r="L420" s="597">
        <f t="shared" si="154"/>
        <v>0</v>
      </c>
      <c r="M420" s="597">
        <f t="shared" si="154"/>
        <v>0</v>
      </c>
      <c r="N420" s="597">
        <f t="shared" si="154"/>
        <v>0</v>
      </c>
      <c r="O420" s="597">
        <f t="shared" si="154"/>
        <v>0</v>
      </c>
      <c r="P420" s="651">
        <f t="shared" si="154"/>
        <v>0</v>
      </c>
      <c r="Q420" s="173"/>
      <c r="R420" s="174"/>
      <c r="S420" s="164"/>
      <c r="T420" s="164"/>
      <c r="U420" s="164"/>
      <c r="V420" s="164"/>
      <c r="W420" s="164"/>
      <c r="X420" s="162"/>
      <c r="Y420" s="165"/>
      <c r="AM420" s="16"/>
    </row>
    <row r="421" spans="1:39" ht="12.75" customHeight="1" thickBot="1">
      <c r="A421" s="559"/>
      <c r="B421" s="563"/>
      <c r="C421" s="564"/>
      <c r="D421" s="565"/>
      <c r="E421" s="564"/>
      <c r="F421" s="525"/>
      <c r="G421" s="525"/>
      <c r="H421" s="566"/>
      <c r="I421" s="567"/>
      <c r="J421" s="568"/>
      <c r="K421" s="635"/>
      <c r="L421" s="635"/>
      <c r="M421" s="635"/>
      <c r="N421" s="635"/>
      <c r="O421" s="635"/>
      <c r="P421" s="635"/>
      <c r="Q421" s="311"/>
      <c r="R421" s="174"/>
      <c r="S421" s="284"/>
      <c r="T421" s="284"/>
      <c r="U421" s="284"/>
      <c r="V421" s="284"/>
      <c r="W421" s="284"/>
      <c r="X421" s="312"/>
      <c r="Y421" s="312"/>
    </row>
    <row r="422" spans="1:39" ht="12.75" customHeight="1">
      <c r="C422" s="175"/>
      <c r="D422" s="181"/>
      <c r="E422" s="175"/>
      <c r="F422" s="17"/>
      <c r="G422" s="301"/>
      <c r="H422" s="16"/>
      <c r="I422" s="193"/>
      <c r="J422" s="188"/>
      <c r="K422" s="664"/>
      <c r="L422" s="664"/>
      <c r="M422" s="665"/>
      <c r="N422" s="665"/>
      <c r="O422" s="665"/>
      <c r="P422" s="665"/>
      <c r="S422" s="164"/>
      <c r="T422" s="164"/>
      <c r="U422" s="164"/>
      <c r="V422" s="164"/>
      <c r="W422" s="164"/>
    </row>
    <row r="423" spans="1:39" ht="39" customHeight="1">
      <c r="A423" s="89" t="s">
        <v>29</v>
      </c>
      <c r="B423" s="36" t="s">
        <v>559</v>
      </c>
      <c r="C423" s="175"/>
      <c r="D423" s="181"/>
      <c r="E423" s="175"/>
      <c r="F423" s="17"/>
      <c r="G423" s="15"/>
      <c r="H423" s="281"/>
      <c r="I423" s="246"/>
      <c r="J423" s="218"/>
      <c r="K423" s="609" t="s">
        <v>610</v>
      </c>
      <c r="L423" s="610" t="s">
        <v>609</v>
      </c>
      <c r="M423" s="611" t="s">
        <v>73</v>
      </c>
      <c r="N423" s="612" t="s">
        <v>594</v>
      </c>
      <c r="O423" s="612" t="s">
        <v>596</v>
      </c>
      <c r="P423" s="612" t="s">
        <v>595</v>
      </c>
      <c r="S423" s="164"/>
      <c r="T423" s="164"/>
      <c r="U423" s="164"/>
      <c r="V423" s="164"/>
      <c r="W423" s="164"/>
    </row>
    <row r="424" spans="1:39" ht="12.75" customHeight="1">
      <c r="B424" s="167" t="s">
        <v>570</v>
      </c>
      <c r="C424" s="189"/>
      <c r="D424" s="190"/>
      <c r="E424" s="189"/>
      <c r="F424" s="195"/>
      <c r="G424" s="96"/>
      <c r="H424" s="171"/>
      <c r="I424" s="171" t="s">
        <v>13</v>
      </c>
      <c r="J424" s="221"/>
      <c r="K424" s="597">
        <f t="shared" ref="K424:P424" si="155">SUM(K425:K436)</f>
        <v>0</v>
      </c>
      <c r="L424" s="597">
        <f t="shared" si="155"/>
        <v>0</v>
      </c>
      <c r="M424" s="606">
        <f t="shared" si="155"/>
        <v>0</v>
      </c>
      <c r="N424" s="606">
        <f t="shared" si="155"/>
        <v>0</v>
      </c>
      <c r="O424" s="606">
        <f t="shared" si="155"/>
        <v>0</v>
      </c>
      <c r="P424" s="606">
        <f t="shared" si="155"/>
        <v>0</v>
      </c>
      <c r="Q424" s="173"/>
      <c r="R424" s="174"/>
      <c r="S424" s="164"/>
      <c r="T424" s="164"/>
      <c r="U424" s="164"/>
      <c r="V424" s="164"/>
      <c r="W424" s="164"/>
      <c r="AA424" s="34"/>
      <c r="AB424" s="17"/>
      <c r="AC424" s="35"/>
      <c r="AD424" s="35"/>
    </row>
    <row r="425" spans="1:39" ht="12.75" customHeight="1">
      <c r="A425" s="1">
        <v>6100</v>
      </c>
      <c r="B425" s="56" t="s">
        <v>292</v>
      </c>
      <c r="C425" s="196"/>
      <c r="D425" s="197"/>
      <c r="E425" s="196"/>
      <c r="F425" s="353">
        <f>SUM(R114:R300)</f>
        <v>0</v>
      </c>
      <c r="G425" s="369" t="s">
        <v>276</v>
      </c>
      <c r="H425" s="354">
        <v>0</v>
      </c>
      <c r="I425" s="258"/>
      <c r="J425" s="355"/>
      <c r="K425" s="639"/>
      <c r="L425" s="543">
        <f t="shared" ref="L425:L430" si="156">F425*H425</f>
        <v>0</v>
      </c>
      <c r="M425" s="599">
        <f t="shared" ref="M425:M426" si="157">K425+L425</f>
        <v>0</v>
      </c>
      <c r="N425" s="599"/>
      <c r="O425" s="599"/>
      <c r="P425" s="602"/>
      <c r="Q425" s="311"/>
      <c r="R425" s="174"/>
      <c r="S425" s="164"/>
      <c r="T425" s="164"/>
      <c r="U425" s="164"/>
      <c r="V425" s="164"/>
      <c r="W425" s="164"/>
      <c r="Z425" s="571" t="s">
        <v>293</v>
      </c>
      <c r="AA425" s="356"/>
      <c r="AB425" s="357"/>
      <c r="AC425" s="358"/>
      <c r="AD425" s="35"/>
    </row>
    <row r="426" spans="1:39" ht="12.75" customHeight="1">
      <c r="A426" s="1">
        <f>A425+1</f>
        <v>6101</v>
      </c>
      <c r="B426" s="56" t="s">
        <v>618</v>
      </c>
      <c r="C426" s="196"/>
      <c r="D426" s="197"/>
      <c r="E426" s="196"/>
      <c r="F426" s="353">
        <f>SUM(R302:R351)-R340</f>
        <v>0</v>
      </c>
      <c r="G426" s="369" t="s">
        <v>276</v>
      </c>
      <c r="H426" s="354">
        <v>0</v>
      </c>
      <c r="I426" s="258"/>
      <c r="J426" s="355"/>
      <c r="K426" s="639"/>
      <c r="L426" s="543">
        <f t="shared" si="156"/>
        <v>0</v>
      </c>
      <c r="M426" s="599">
        <f t="shared" si="157"/>
        <v>0</v>
      </c>
      <c r="N426" s="599"/>
      <c r="O426" s="599"/>
      <c r="P426" s="602"/>
      <c r="Q426" s="311"/>
      <c r="R426" s="174"/>
      <c r="S426" s="164"/>
      <c r="T426" s="164"/>
      <c r="U426" s="164"/>
      <c r="V426" s="164"/>
      <c r="W426" s="164"/>
      <c r="Z426" s="571" t="s">
        <v>294</v>
      </c>
      <c r="AA426" s="356"/>
      <c r="AB426" s="357"/>
      <c r="AC426" s="358"/>
      <c r="AD426" s="35"/>
    </row>
    <row r="427" spans="1:39" ht="12.75" customHeight="1">
      <c r="A427" s="1">
        <f t="shared" ref="A427:A435" si="158">A426+1</f>
        <v>6102</v>
      </c>
      <c r="B427" s="15" t="s">
        <v>36</v>
      </c>
      <c r="C427" s="175"/>
      <c r="D427" s="181"/>
      <c r="E427" s="175"/>
      <c r="F427" s="359">
        <f>SUM(S114:S300)</f>
        <v>0</v>
      </c>
      <c r="G427" s="369" t="s">
        <v>276</v>
      </c>
      <c r="H427" s="354">
        <v>0</v>
      </c>
      <c r="I427" s="246"/>
      <c r="J427" s="177"/>
      <c r="K427" s="543"/>
      <c r="L427" s="543">
        <f t="shared" si="156"/>
        <v>0</v>
      </c>
      <c r="M427" s="599">
        <f t="shared" ref="M427:M434" si="159">K427+L427</f>
        <v>0</v>
      </c>
      <c r="N427" s="599"/>
      <c r="O427" s="599"/>
      <c r="P427" s="602"/>
      <c r="S427" s="164"/>
      <c r="T427" s="164"/>
      <c r="U427" s="164"/>
      <c r="V427" s="164"/>
      <c r="W427" s="164"/>
      <c r="Z427" s="482" t="s">
        <v>295</v>
      </c>
      <c r="AA427" s="179"/>
      <c r="AB427" s="48"/>
      <c r="AC427" s="180"/>
    </row>
    <row r="428" spans="1:39" ht="12.75" customHeight="1">
      <c r="A428" s="1">
        <f t="shared" si="158"/>
        <v>6103</v>
      </c>
      <c r="B428" s="15" t="s">
        <v>618</v>
      </c>
      <c r="C428" s="175"/>
      <c r="D428" s="181"/>
      <c r="E428" s="175"/>
      <c r="F428" s="360">
        <f>SUM(S302:S351)-S340</f>
        <v>0</v>
      </c>
      <c r="G428" s="369" t="s">
        <v>276</v>
      </c>
      <c r="H428" s="354">
        <v>0</v>
      </c>
      <c r="I428" s="246"/>
      <c r="J428" s="177"/>
      <c r="K428" s="543"/>
      <c r="L428" s="543">
        <f t="shared" si="156"/>
        <v>0</v>
      </c>
      <c r="M428" s="599">
        <f t="shared" si="159"/>
        <v>0</v>
      </c>
      <c r="N428" s="599"/>
      <c r="O428" s="599"/>
      <c r="P428" s="602"/>
      <c r="S428" s="164"/>
      <c r="T428" s="164"/>
      <c r="U428" s="164"/>
      <c r="V428" s="164"/>
      <c r="W428" s="164"/>
      <c r="Z428" s="480" t="s">
        <v>296</v>
      </c>
      <c r="AA428" s="183"/>
      <c r="AB428" s="361"/>
      <c r="AC428" s="184"/>
    </row>
    <row r="429" spans="1:39" ht="12.75" customHeight="1">
      <c r="A429" s="1">
        <f t="shared" si="158"/>
        <v>6104</v>
      </c>
      <c r="B429" s="15" t="s">
        <v>651</v>
      </c>
      <c r="C429" s="175"/>
      <c r="D429" s="181"/>
      <c r="E429" s="175"/>
      <c r="F429" s="362">
        <f>S340</f>
        <v>0</v>
      </c>
      <c r="G429" s="369" t="s">
        <v>276</v>
      </c>
      <c r="H429" s="354">
        <v>0</v>
      </c>
      <c r="I429" s="246"/>
      <c r="J429" s="177"/>
      <c r="K429" s="543"/>
      <c r="L429" s="543">
        <f t="shared" si="156"/>
        <v>0</v>
      </c>
      <c r="M429" s="599">
        <f t="shared" si="159"/>
        <v>0</v>
      </c>
      <c r="N429" s="599"/>
      <c r="O429" s="599"/>
      <c r="P429" s="602"/>
      <c r="S429" s="164"/>
      <c r="T429" s="164"/>
      <c r="U429" s="164"/>
      <c r="V429" s="164"/>
      <c r="W429" s="164"/>
      <c r="Z429" s="552" t="s">
        <v>297</v>
      </c>
      <c r="AA429" s="274"/>
      <c r="AB429" s="363"/>
      <c r="AC429" s="276"/>
    </row>
    <row r="430" spans="1:39" ht="12.75" customHeight="1">
      <c r="A430" s="1">
        <f t="shared" si="158"/>
        <v>6105</v>
      </c>
      <c r="B430" s="15" t="s">
        <v>298</v>
      </c>
      <c r="C430" s="175"/>
      <c r="D430" s="181"/>
      <c r="E430" s="175"/>
      <c r="F430" s="359">
        <f>$G$22</f>
        <v>0</v>
      </c>
      <c r="G430" s="369" t="s">
        <v>276</v>
      </c>
      <c r="H430" s="354">
        <v>0</v>
      </c>
      <c r="I430" s="246"/>
      <c r="J430" s="177"/>
      <c r="K430" s="543"/>
      <c r="L430" s="543">
        <f t="shared" si="156"/>
        <v>0</v>
      </c>
      <c r="M430" s="599">
        <f t="shared" si="159"/>
        <v>0</v>
      </c>
      <c r="N430" s="599"/>
      <c r="O430" s="599"/>
      <c r="P430" s="602"/>
      <c r="S430" s="164"/>
      <c r="T430" s="164"/>
      <c r="U430" s="164"/>
      <c r="V430" s="164"/>
      <c r="W430" s="164"/>
      <c r="Z430" s="482" t="s">
        <v>299</v>
      </c>
      <c r="AA430" s="179"/>
      <c r="AB430" s="364"/>
      <c r="AC430" s="180"/>
    </row>
    <row r="431" spans="1:39" ht="12.75" customHeight="1">
      <c r="A431" s="1">
        <f t="shared" si="158"/>
        <v>6106</v>
      </c>
      <c r="B431" s="15" t="s">
        <v>49</v>
      </c>
      <c r="C431" s="185" t="s">
        <v>300</v>
      </c>
      <c r="D431" s="181"/>
      <c r="E431" s="175"/>
      <c r="F431" s="343" t="s">
        <v>301</v>
      </c>
      <c r="G431" s="369"/>
      <c r="H431" s="365"/>
      <c r="I431" s="246"/>
      <c r="J431" s="177"/>
      <c r="K431" s="543"/>
      <c r="L431" s="543">
        <v>0</v>
      </c>
      <c r="M431" s="599">
        <f t="shared" si="159"/>
        <v>0</v>
      </c>
      <c r="N431" s="599"/>
      <c r="O431" s="599"/>
      <c r="P431" s="602"/>
      <c r="S431" s="164"/>
      <c r="T431" s="164"/>
      <c r="U431" s="164"/>
      <c r="V431" s="164"/>
      <c r="W431" s="164"/>
      <c r="AB431" s="59"/>
    </row>
    <row r="432" spans="1:39" ht="12.75" customHeight="1">
      <c r="A432" s="1">
        <f t="shared" si="158"/>
        <v>6107</v>
      </c>
      <c r="B432" s="15" t="s">
        <v>37</v>
      </c>
      <c r="C432" s="175"/>
      <c r="D432" s="181"/>
      <c r="E432" s="175"/>
      <c r="F432" s="366">
        <v>0</v>
      </c>
      <c r="G432" s="369" t="s">
        <v>276</v>
      </c>
      <c r="H432" s="365">
        <v>0</v>
      </c>
      <c r="I432" s="246"/>
      <c r="J432" s="177"/>
      <c r="K432" s="543"/>
      <c r="L432" s="543">
        <f>F432*H432</f>
        <v>0</v>
      </c>
      <c r="M432" s="599">
        <f>K432+L432</f>
        <v>0</v>
      </c>
      <c r="N432" s="599"/>
      <c r="O432" s="599"/>
      <c r="P432" s="602"/>
      <c r="S432" s="164"/>
      <c r="T432" s="164"/>
      <c r="U432" s="164"/>
      <c r="V432" s="164"/>
      <c r="W432" s="164"/>
      <c r="AB432" s="59"/>
    </row>
    <row r="433" spans="1:41" ht="12.75" customHeight="1">
      <c r="A433" s="1">
        <f t="shared" si="158"/>
        <v>6108</v>
      </c>
      <c r="B433" s="15" t="s">
        <v>302</v>
      </c>
      <c r="C433" s="185"/>
      <c r="D433" s="181"/>
      <c r="E433" s="175"/>
      <c r="F433" s="367">
        <f>SUM(T114:T300)</f>
        <v>0</v>
      </c>
      <c r="G433" s="369" t="s">
        <v>276</v>
      </c>
      <c r="H433" s="365">
        <v>0</v>
      </c>
      <c r="I433" s="246"/>
      <c r="J433" s="177"/>
      <c r="K433" s="543"/>
      <c r="L433" s="543">
        <f>F433*H433</f>
        <v>0</v>
      </c>
      <c r="M433" s="599">
        <f t="shared" si="159"/>
        <v>0</v>
      </c>
      <c r="N433" s="599"/>
      <c r="O433" s="599"/>
      <c r="P433" s="602"/>
      <c r="S433" s="164"/>
      <c r="T433" s="164"/>
      <c r="U433" s="164"/>
      <c r="V433" s="164"/>
      <c r="W433" s="164"/>
      <c r="Z433" s="572" t="s">
        <v>303</v>
      </c>
      <c r="AA433" s="223"/>
      <c r="AB433" s="368"/>
      <c r="AC433" s="225"/>
    </row>
    <row r="434" spans="1:41" ht="12.75" customHeight="1">
      <c r="A434" s="1">
        <f t="shared" si="158"/>
        <v>6109</v>
      </c>
      <c r="B434" s="15" t="s">
        <v>304</v>
      </c>
      <c r="C434" s="175"/>
      <c r="D434" s="181"/>
      <c r="E434" s="175"/>
      <c r="F434" s="366"/>
      <c r="G434" s="369"/>
      <c r="H434" s="365"/>
      <c r="I434" s="246"/>
      <c r="J434" s="177"/>
      <c r="K434" s="543"/>
      <c r="L434" s="543">
        <v>0</v>
      </c>
      <c r="M434" s="599">
        <f t="shared" si="159"/>
        <v>0</v>
      </c>
      <c r="N434" s="599"/>
      <c r="O434" s="599"/>
      <c r="P434" s="602"/>
      <c r="S434" s="164"/>
      <c r="T434" s="164"/>
      <c r="U434" s="164"/>
      <c r="V434" s="164"/>
      <c r="W434" s="164"/>
      <c r="AA434" s="370"/>
      <c r="AB434" s="312"/>
      <c r="AC434" s="57"/>
      <c r="AD434" s="57"/>
    </row>
    <row r="435" spans="1:41" ht="12.75" customHeight="1">
      <c r="A435" s="1">
        <f t="shared" si="158"/>
        <v>6110</v>
      </c>
      <c r="C435" s="175"/>
      <c r="D435" s="181"/>
      <c r="E435" s="175"/>
      <c r="F435" s="369"/>
      <c r="G435" s="293"/>
      <c r="H435" s="371"/>
      <c r="I435" s="246"/>
      <c r="J435" s="177"/>
      <c r="K435" s="543"/>
      <c r="L435" s="543">
        <v>0</v>
      </c>
      <c r="M435" s="599">
        <f>K435+L435</f>
        <v>0</v>
      </c>
      <c r="N435" s="599"/>
      <c r="O435" s="599"/>
      <c r="P435" s="602"/>
      <c r="S435" s="164"/>
      <c r="T435" s="164"/>
      <c r="U435" s="164"/>
      <c r="V435" s="164"/>
      <c r="W435" s="164"/>
      <c r="AB435" s="59"/>
    </row>
    <row r="436" spans="1:41" ht="12.75" customHeight="1">
      <c r="C436" s="175"/>
      <c r="D436" s="181"/>
      <c r="E436" s="175"/>
      <c r="F436" s="369"/>
      <c r="G436" s="293"/>
      <c r="H436" s="371"/>
      <c r="I436" s="246"/>
      <c r="J436" s="339"/>
      <c r="K436" s="639"/>
      <c r="L436" s="639"/>
      <c r="M436" s="633"/>
      <c r="N436" s="633"/>
      <c r="O436" s="633"/>
      <c r="P436" s="634"/>
      <c r="S436" s="164"/>
      <c r="T436" s="164"/>
      <c r="U436" s="164"/>
      <c r="V436" s="164"/>
      <c r="W436" s="164"/>
      <c r="AI436" s="55"/>
      <c r="AJ436" s="321"/>
      <c r="AN436" s="16"/>
    </row>
    <row r="437" spans="1:41" s="36" customFormat="1" ht="12.75" customHeight="1">
      <c r="A437" s="89"/>
      <c r="B437" s="167" t="s">
        <v>571</v>
      </c>
      <c r="C437" s="168"/>
      <c r="D437" s="169"/>
      <c r="E437" s="168"/>
      <c r="F437" s="341"/>
      <c r="G437" s="26"/>
      <c r="H437" s="171"/>
      <c r="I437" s="171" t="s">
        <v>13</v>
      </c>
      <c r="J437" s="221"/>
      <c r="K437" s="597">
        <f t="shared" ref="K437:P437" si="160">SUM(K438:K444)</f>
        <v>0</v>
      </c>
      <c r="L437" s="597">
        <f t="shared" si="160"/>
        <v>0</v>
      </c>
      <c r="M437" s="606">
        <f t="shared" si="160"/>
        <v>0</v>
      </c>
      <c r="N437" s="606">
        <f t="shared" si="160"/>
        <v>0</v>
      </c>
      <c r="O437" s="606">
        <f t="shared" si="160"/>
        <v>0</v>
      </c>
      <c r="P437" s="606">
        <f t="shared" si="160"/>
        <v>0</v>
      </c>
      <c r="Q437" s="173"/>
      <c r="R437" s="174"/>
      <c r="S437" s="164"/>
      <c r="T437" s="164"/>
      <c r="U437" s="164"/>
      <c r="V437" s="164"/>
      <c r="W437" s="164"/>
      <c r="X437" s="162"/>
      <c r="Y437" s="165"/>
      <c r="Z437" s="460"/>
      <c r="AA437" s="14"/>
      <c r="AB437" s="15"/>
      <c r="AC437" s="16"/>
      <c r="AD437" s="16"/>
      <c r="AE437" s="15"/>
      <c r="AF437" s="15"/>
      <c r="AG437" s="15"/>
      <c r="AH437" s="15"/>
      <c r="AI437" s="55"/>
      <c r="AJ437" s="321"/>
      <c r="AK437" s="18"/>
      <c r="AL437" s="19"/>
      <c r="AM437" s="15"/>
      <c r="AN437" s="16"/>
      <c r="AO437" s="15"/>
    </row>
    <row r="438" spans="1:41" ht="12.75" customHeight="1">
      <c r="A438" s="1">
        <v>6200</v>
      </c>
      <c r="B438" s="15" t="s">
        <v>305</v>
      </c>
      <c r="C438" s="175"/>
      <c r="D438" s="181"/>
      <c r="E438" s="175"/>
      <c r="F438" s="372">
        <f>SUM(U114:U300)</f>
        <v>0</v>
      </c>
      <c r="G438" s="369" t="s">
        <v>306</v>
      </c>
      <c r="H438" s="365">
        <v>0</v>
      </c>
      <c r="I438" s="246"/>
      <c r="J438" s="177"/>
      <c r="K438" s="543"/>
      <c r="L438" s="543">
        <f>F438*H438</f>
        <v>0</v>
      </c>
      <c r="M438" s="599">
        <f t="shared" ref="M438:M443" si="161">K438+L438</f>
        <v>0</v>
      </c>
      <c r="N438" s="599"/>
      <c r="O438" s="599"/>
      <c r="P438" s="602"/>
      <c r="S438" s="164"/>
      <c r="T438" s="164"/>
      <c r="U438" s="164"/>
      <c r="V438" s="164"/>
      <c r="W438" s="164"/>
      <c r="Z438" s="482" t="s">
        <v>307</v>
      </c>
      <c r="AA438" s="179"/>
      <c r="AB438" s="48"/>
      <c r="AC438" s="180"/>
      <c r="AI438" s="55"/>
      <c r="AJ438" s="321"/>
      <c r="AN438" s="16"/>
    </row>
    <row r="439" spans="1:41" ht="12.75" customHeight="1">
      <c r="A439" s="1">
        <f>A438+1</f>
        <v>6201</v>
      </c>
      <c r="B439" s="15" t="s">
        <v>308</v>
      </c>
      <c r="C439" s="175"/>
      <c r="D439" s="181"/>
      <c r="E439" s="175"/>
      <c r="F439" s="360">
        <f>SUM(V114:V300)</f>
        <v>0</v>
      </c>
      <c r="G439" s="369" t="s">
        <v>306</v>
      </c>
      <c r="H439" s="365">
        <v>0</v>
      </c>
      <c r="I439" s="246"/>
      <c r="J439" s="177"/>
      <c r="K439" s="543">
        <f>F439*H439</f>
        <v>0</v>
      </c>
      <c r="L439" s="543"/>
      <c r="M439" s="599">
        <f t="shared" si="161"/>
        <v>0</v>
      </c>
      <c r="N439" s="599"/>
      <c r="O439" s="602"/>
      <c r="P439" s="602"/>
      <c r="S439" s="164"/>
      <c r="T439" s="164"/>
      <c r="U439" s="164"/>
      <c r="V439" s="164"/>
      <c r="W439" s="164"/>
      <c r="Z439" s="480" t="s">
        <v>309</v>
      </c>
      <c r="AA439" s="183"/>
      <c r="AB439" s="361"/>
      <c r="AC439" s="184"/>
      <c r="AI439" s="55"/>
      <c r="AJ439" s="321"/>
      <c r="AN439" s="16"/>
    </row>
    <row r="440" spans="1:41" ht="12.75" customHeight="1">
      <c r="A440" s="1">
        <f>A439+1</f>
        <v>6202</v>
      </c>
      <c r="B440" s="15" t="s">
        <v>620</v>
      </c>
      <c r="C440" s="175"/>
      <c r="D440" s="181"/>
      <c r="E440" s="175"/>
      <c r="F440" s="362">
        <f>SUM(U302:U352)</f>
        <v>0</v>
      </c>
      <c r="G440" s="369" t="s">
        <v>306</v>
      </c>
      <c r="H440" s="365">
        <v>0</v>
      </c>
      <c r="I440" s="246"/>
      <c r="J440" s="177"/>
      <c r="K440" s="543"/>
      <c r="L440" s="543">
        <f>F440*H440</f>
        <v>0</v>
      </c>
      <c r="M440" s="599">
        <f t="shared" si="161"/>
        <v>0</v>
      </c>
      <c r="N440" s="599"/>
      <c r="O440" s="599"/>
      <c r="P440" s="602"/>
      <c r="S440" s="164"/>
      <c r="T440" s="164"/>
      <c r="U440" s="164"/>
      <c r="V440" s="164"/>
      <c r="W440" s="164"/>
      <c r="Z440" s="552" t="s">
        <v>310</v>
      </c>
      <c r="AA440" s="274"/>
      <c r="AB440" s="363"/>
      <c r="AC440" s="276"/>
      <c r="AI440" s="55"/>
      <c r="AJ440" s="321"/>
      <c r="AN440" s="16"/>
    </row>
    <row r="441" spans="1:41" ht="12.75" customHeight="1">
      <c r="A441" s="1">
        <f>A440+1</f>
        <v>6203</v>
      </c>
      <c r="B441" s="15" t="s">
        <v>621</v>
      </c>
      <c r="C441" s="175"/>
      <c r="D441" s="181"/>
      <c r="E441" s="175"/>
      <c r="F441" s="359">
        <f>SUM(V302:V352)</f>
        <v>0</v>
      </c>
      <c r="G441" s="369" t="s">
        <v>306</v>
      </c>
      <c r="H441" s="365">
        <v>0</v>
      </c>
      <c r="I441" s="246"/>
      <c r="J441" s="177"/>
      <c r="K441" s="543">
        <f>F441*H441</f>
        <v>0</v>
      </c>
      <c r="L441" s="543"/>
      <c r="M441" s="599">
        <f t="shared" si="161"/>
        <v>0</v>
      </c>
      <c r="N441" s="599"/>
      <c r="O441" s="602"/>
      <c r="P441" s="602"/>
      <c r="S441" s="164"/>
      <c r="T441" s="164"/>
      <c r="U441" s="164"/>
      <c r="V441" s="164"/>
      <c r="W441" s="164"/>
      <c r="Z441" s="482" t="s">
        <v>311</v>
      </c>
      <c r="AA441" s="179"/>
      <c r="AB441" s="364"/>
      <c r="AC441" s="180"/>
      <c r="AI441" s="55"/>
      <c r="AJ441" s="321"/>
      <c r="AN441" s="16"/>
    </row>
    <row r="442" spans="1:41" ht="12.75" customHeight="1">
      <c r="A442" s="1">
        <f>A441+1</f>
        <v>6204</v>
      </c>
      <c r="B442" s="15" t="s">
        <v>37</v>
      </c>
      <c r="C442" s="175"/>
      <c r="D442" s="181"/>
      <c r="E442" s="175"/>
      <c r="F442" s="366">
        <v>0</v>
      </c>
      <c r="G442" s="369" t="s">
        <v>306</v>
      </c>
      <c r="H442" s="365">
        <v>0</v>
      </c>
      <c r="I442" s="246"/>
      <c r="J442" s="177"/>
      <c r="K442" s="543"/>
      <c r="L442" s="543">
        <f>F442*H442</f>
        <v>0</v>
      </c>
      <c r="M442" s="599">
        <f t="shared" si="161"/>
        <v>0</v>
      </c>
      <c r="N442" s="599"/>
      <c r="O442" s="599"/>
      <c r="P442" s="602"/>
      <c r="S442" s="164"/>
      <c r="T442" s="164"/>
      <c r="U442" s="164"/>
      <c r="V442" s="164"/>
      <c r="W442" s="164"/>
      <c r="AI442" s="55"/>
      <c r="AJ442" s="321"/>
      <c r="AN442" s="16"/>
    </row>
    <row r="443" spans="1:41" ht="12.75" customHeight="1">
      <c r="A443" s="1">
        <f>A442+1</f>
        <v>6205</v>
      </c>
      <c r="C443" s="175"/>
      <c r="D443" s="181"/>
      <c r="E443" s="175"/>
      <c r="F443" s="369"/>
      <c r="G443" s="369"/>
      <c r="H443" s="365"/>
      <c r="I443" s="246"/>
      <c r="J443" s="177"/>
      <c r="K443" s="543"/>
      <c r="L443" s="543"/>
      <c r="M443" s="599">
        <f t="shared" si="161"/>
        <v>0</v>
      </c>
      <c r="N443" s="599"/>
      <c r="O443" s="599"/>
      <c r="P443" s="602"/>
      <c r="S443" s="164"/>
      <c r="T443" s="164"/>
      <c r="U443" s="164"/>
      <c r="V443" s="164"/>
      <c r="W443" s="164"/>
      <c r="AI443" s="55"/>
      <c r="AJ443" s="321"/>
      <c r="AN443" s="16"/>
    </row>
    <row r="444" spans="1:41" ht="12.75" customHeight="1">
      <c r="C444" s="175"/>
      <c r="D444" s="181"/>
      <c r="E444" s="175"/>
      <c r="F444" s="369"/>
      <c r="G444" s="293"/>
      <c r="H444" s="371"/>
      <c r="I444" s="246"/>
      <c r="J444" s="339"/>
      <c r="K444" s="639"/>
      <c r="L444" s="639"/>
      <c r="M444" s="633"/>
      <c r="N444" s="633"/>
      <c r="O444" s="633"/>
      <c r="P444" s="634"/>
      <c r="S444" s="164"/>
      <c r="T444" s="164"/>
      <c r="U444" s="164"/>
      <c r="V444" s="164"/>
      <c r="W444" s="164"/>
      <c r="AI444" s="55"/>
      <c r="AJ444" s="321"/>
      <c r="AN444" s="16"/>
    </row>
    <row r="445" spans="1:41" s="36" customFormat="1" ht="12.75" customHeight="1">
      <c r="A445" s="89"/>
      <c r="B445" s="167" t="s">
        <v>312</v>
      </c>
      <c r="C445" s="168"/>
      <c r="D445" s="169"/>
      <c r="E445" s="168"/>
      <c r="F445" s="341"/>
      <c r="G445" s="26"/>
      <c r="H445" s="171"/>
      <c r="I445" s="171" t="s">
        <v>13</v>
      </c>
      <c r="J445" s="221"/>
      <c r="K445" s="597">
        <f t="shared" ref="K445:P445" si="162">SUM(K446:K451)</f>
        <v>0</v>
      </c>
      <c r="L445" s="597">
        <f t="shared" si="162"/>
        <v>0</v>
      </c>
      <c r="M445" s="606">
        <f t="shared" si="162"/>
        <v>0</v>
      </c>
      <c r="N445" s="606">
        <f t="shared" si="162"/>
        <v>0</v>
      </c>
      <c r="O445" s="606">
        <f t="shared" si="162"/>
        <v>0</v>
      </c>
      <c r="P445" s="606">
        <f t="shared" si="162"/>
        <v>0</v>
      </c>
      <c r="Q445" s="173"/>
      <c r="R445" s="174"/>
      <c r="S445" s="164"/>
      <c r="T445" s="164"/>
      <c r="U445" s="164"/>
      <c r="V445" s="164"/>
      <c r="W445" s="164"/>
      <c r="X445" s="162"/>
      <c r="Y445" s="165"/>
      <c r="Z445" s="460"/>
      <c r="AA445" s="14"/>
      <c r="AB445" s="15"/>
      <c r="AC445" s="16"/>
      <c r="AD445" s="16"/>
      <c r="AE445" s="15"/>
      <c r="AF445" s="15"/>
      <c r="AG445" s="15"/>
      <c r="AH445" s="15"/>
      <c r="AI445" s="55"/>
      <c r="AJ445" s="321"/>
      <c r="AK445" s="18"/>
      <c r="AL445" s="19"/>
      <c r="AM445" s="15"/>
      <c r="AN445" s="16"/>
      <c r="AO445" s="15"/>
    </row>
    <row r="446" spans="1:41" ht="12.75" customHeight="1">
      <c r="A446" s="1">
        <v>6300</v>
      </c>
      <c r="B446" s="15" t="s">
        <v>36</v>
      </c>
      <c r="C446" s="175"/>
      <c r="D446" s="181"/>
      <c r="E446" s="175"/>
      <c r="F446" s="369"/>
      <c r="G446" s="369"/>
      <c r="H446" s="365"/>
      <c r="I446" s="246"/>
      <c r="J446" s="177"/>
      <c r="K446" s="543"/>
      <c r="L446" s="605">
        <f>SUM(Y114:Y300)</f>
        <v>0</v>
      </c>
      <c r="M446" s="599">
        <f t="shared" ref="M446:M450" si="163">K446+L446</f>
        <v>0</v>
      </c>
      <c r="N446" s="599"/>
      <c r="O446" s="599"/>
      <c r="P446" s="602"/>
      <c r="S446" s="164"/>
      <c r="T446" s="164"/>
      <c r="U446" s="164"/>
      <c r="V446" s="164"/>
      <c r="W446" s="164"/>
      <c r="Z446" s="573" t="s">
        <v>313</v>
      </c>
      <c r="AA446" s="372"/>
      <c r="AB446" s="372"/>
      <c r="AC446" s="372"/>
      <c r="AI446" s="55"/>
      <c r="AJ446" s="321"/>
      <c r="AN446" s="16"/>
    </row>
    <row r="447" spans="1:41" ht="12.75" customHeight="1">
      <c r="A447" s="1">
        <f>A446+1</f>
        <v>6301</v>
      </c>
      <c r="B447" s="15" t="s">
        <v>622</v>
      </c>
      <c r="C447" s="175"/>
      <c r="D447" s="181"/>
      <c r="E447" s="175"/>
      <c r="F447" s="369"/>
      <c r="G447" s="369"/>
      <c r="H447" s="365"/>
      <c r="I447" s="246"/>
      <c r="J447" s="177"/>
      <c r="K447" s="543"/>
      <c r="L447" s="646">
        <f>SUM(Y302:Y335)</f>
        <v>0</v>
      </c>
      <c r="M447" s="599">
        <f t="shared" si="163"/>
        <v>0</v>
      </c>
      <c r="N447" s="599"/>
      <c r="O447" s="599"/>
      <c r="P447" s="602"/>
      <c r="S447" s="164"/>
      <c r="T447" s="164"/>
      <c r="U447" s="164"/>
      <c r="V447" s="164"/>
      <c r="W447" s="164"/>
      <c r="Z447" s="574" t="s">
        <v>314</v>
      </c>
      <c r="AA447" s="373"/>
      <c r="AB447" s="373"/>
      <c r="AC447" s="373"/>
      <c r="AI447" s="55"/>
      <c r="AJ447" s="321"/>
      <c r="AN447" s="16"/>
    </row>
    <row r="448" spans="1:41" ht="12.75" customHeight="1">
      <c r="A448" s="1">
        <f>A447+1</f>
        <v>6302</v>
      </c>
      <c r="B448" s="15" t="s">
        <v>234</v>
      </c>
      <c r="C448" s="175"/>
      <c r="D448" s="181"/>
      <c r="E448" s="175"/>
      <c r="F448" s="366"/>
      <c r="G448" s="369"/>
      <c r="H448" s="365"/>
      <c r="I448" s="246"/>
      <c r="J448" s="177"/>
      <c r="K448" s="543"/>
      <c r="L448" s="647">
        <f>SUM(Y337:Y352)</f>
        <v>0</v>
      </c>
      <c r="M448" s="599">
        <f t="shared" si="163"/>
        <v>0</v>
      </c>
      <c r="N448" s="599"/>
      <c r="O448" s="599"/>
      <c r="P448" s="602"/>
      <c r="S448" s="164"/>
      <c r="T448" s="164"/>
      <c r="U448" s="164"/>
      <c r="V448" s="164"/>
      <c r="W448" s="164"/>
      <c r="Z448" s="575" t="s">
        <v>315</v>
      </c>
      <c r="AA448" s="374"/>
      <c r="AB448" s="374"/>
      <c r="AC448" s="374"/>
      <c r="AI448" s="55"/>
      <c r="AJ448" s="15"/>
      <c r="AK448" s="15"/>
      <c r="AL448" s="15"/>
      <c r="AN448" s="16"/>
    </row>
    <row r="449" spans="1:41" ht="12.75" customHeight="1">
      <c r="A449" s="1">
        <f>A448+1</f>
        <v>6303</v>
      </c>
      <c r="B449" s="288" t="s">
        <v>37</v>
      </c>
      <c r="C449" s="175"/>
      <c r="D449" s="181"/>
      <c r="E449" s="175"/>
      <c r="F449" s="366"/>
      <c r="G449" s="369"/>
      <c r="H449" s="365"/>
      <c r="I449" s="246"/>
      <c r="J449" s="177"/>
      <c r="K449" s="543"/>
      <c r="L449" s="543"/>
      <c r="M449" s="599">
        <f t="shared" si="163"/>
        <v>0</v>
      </c>
      <c r="N449" s="599"/>
      <c r="O449" s="599"/>
      <c r="P449" s="602"/>
      <c r="S449" s="164"/>
      <c r="T449" s="164"/>
      <c r="U449" s="164"/>
      <c r="V449" s="164"/>
      <c r="W449" s="164"/>
      <c r="Z449" s="576"/>
      <c r="AA449" s="375"/>
      <c r="AB449" s="375"/>
      <c r="AC449" s="375"/>
      <c r="AI449" s="55"/>
      <c r="AJ449" s="321"/>
      <c r="AN449" s="16"/>
    </row>
    <row r="450" spans="1:41" ht="12.75" customHeight="1">
      <c r="A450" s="1">
        <f>A449+1</f>
        <v>6304</v>
      </c>
      <c r="C450" s="175"/>
      <c r="D450" s="181"/>
      <c r="E450" s="175"/>
      <c r="F450" s="366"/>
      <c r="G450" s="369"/>
      <c r="H450" s="365"/>
      <c r="I450" s="246"/>
      <c r="J450" s="177"/>
      <c r="K450" s="543"/>
      <c r="L450" s="543"/>
      <c r="M450" s="599">
        <f t="shared" si="163"/>
        <v>0</v>
      </c>
      <c r="N450" s="599"/>
      <c r="O450" s="599"/>
      <c r="P450" s="602"/>
      <c r="S450" s="164"/>
      <c r="T450" s="164"/>
      <c r="U450" s="164"/>
      <c r="V450" s="164"/>
      <c r="W450" s="164"/>
      <c r="AI450" s="55"/>
      <c r="AJ450" s="321"/>
      <c r="AN450" s="16"/>
    </row>
    <row r="451" spans="1:41" ht="12.75" customHeight="1">
      <c r="A451" s="254"/>
      <c r="B451" s="56"/>
      <c r="C451" s="196"/>
      <c r="D451" s="197"/>
      <c r="E451" s="196"/>
      <c r="F451" s="376"/>
      <c r="G451" s="377"/>
      <c r="H451" s="378"/>
      <c r="I451" s="255"/>
      <c r="J451" s="255"/>
      <c r="K451" s="648"/>
      <c r="L451" s="648"/>
      <c r="M451" s="648"/>
      <c r="N451" s="648"/>
      <c r="O451" s="648"/>
      <c r="P451" s="649"/>
      <c r="Q451" s="311"/>
      <c r="R451" s="174"/>
      <c r="S451" s="164"/>
      <c r="T451" s="164"/>
      <c r="U451" s="164"/>
      <c r="V451" s="164"/>
      <c r="W451" s="164"/>
      <c r="AI451" s="198"/>
      <c r="AJ451" s="321"/>
      <c r="AN451" s="16"/>
    </row>
    <row r="452" spans="1:41" s="36" customFormat="1" ht="12.75" customHeight="1">
      <c r="A452" s="89"/>
      <c r="B452" s="167" t="s">
        <v>316</v>
      </c>
      <c r="C452" s="168"/>
      <c r="D452" s="169"/>
      <c r="E452" s="168"/>
      <c r="F452" s="341"/>
      <c r="G452" s="26"/>
      <c r="H452" s="171"/>
      <c r="I452" s="171" t="s">
        <v>13</v>
      </c>
      <c r="J452" s="221"/>
      <c r="K452" s="597">
        <f t="shared" ref="K452:P452" si="164">SUM(K453:K470)</f>
        <v>0</v>
      </c>
      <c r="L452" s="597">
        <f t="shared" si="164"/>
        <v>0</v>
      </c>
      <c r="M452" s="597">
        <f t="shared" si="164"/>
        <v>0</v>
      </c>
      <c r="N452" s="597">
        <f t="shared" si="164"/>
        <v>0</v>
      </c>
      <c r="O452" s="597">
        <f t="shared" si="164"/>
        <v>0</v>
      </c>
      <c r="P452" s="651">
        <f t="shared" si="164"/>
        <v>0</v>
      </c>
      <c r="Q452" s="63"/>
      <c r="R452" s="10"/>
      <c r="S452" s="164"/>
      <c r="T452" s="164"/>
      <c r="U452" s="164"/>
      <c r="V452" s="164"/>
      <c r="W452" s="164"/>
      <c r="X452" s="162"/>
      <c r="Y452" s="165"/>
      <c r="Z452" s="460"/>
      <c r="AA452" s="14"/>
      <c r="AB452" s="15"/>
      <c r="AC452" s="16"/>
      <c r="AD452" s="16"/>
      <c r="AE452" s="15"/>
      <c r="AF452" s="15"/>
      <c r="AG452" s="15"/>
      <c r="AH452" s="15"/>
      <c r="AI452" s="55"/>
      <c r="AJ452" s="321"/>
      <c r="AK452" s="18"/>
      <c r="AL452" s="19"/>
      <c r="AM452" s="15"/>
      <c r="AN452" s="16"/>
      <c r="AO452" s="15"/>
    </row>
    <row r="453" spans="1:41" ht="12.75" customHeight="1">
      <c r="A453" s="1">
        <v>6400</v>
      </c>
      <c r="B453" s="15" t="s">
        <v>52</v>
      </c>
      <c r="C453" s="175"/>
      <c r="D453" s="181" t="s">
        <v>317</v>
      </c>
      <c r="E453" s="175"/>
      <c r="F453" s="379">
        <f>$G$21+2</f>
        <v>2</v>
      </c>
      <c r="G453" s="293" t="s">
        <v>65</v>
      </c>
      <c r="H453" s="365">
        <v>0</v>
      </c>
      <c r="I453" s="15"/>
      <c r="J453" s="177"/>
      <c r="K453" s="543"/>
      <c r="L453" s="543">
        <f>F453*H453</f>
        <v>0</v>
      </c>
      <c r="M453" s="599">
        <f>K453+L453</f>
        <v>0</v>
      </c>
      <c r="N453" s="599"/>
      <c r="O453" s="599"/>
      <c r="P453" s="602"/>
      <c r="S453" s="164"/>
      <c r="T453" s="164"/>
      <c r="U453" s="164"/>
      <c r="V453" s="164"/>
      <c r="W453" s="164"/>
      <c r="Z453" s="482" t="s">
        <v>318</v>
      </c>
      <c r="AA453" s="179"/>
      <c r="AB453" s="48"/>
      <c r="AC453" s="180"/>
      <c r="AJ453" s="321"/>
      <c r="AN453" s="16"/>
    </row>
    <row r="454" spans="1:41" ht="12.75" customHeight="1">
      <c r="A454" s="1">
        <f t="shared" ref="A454:A468" si="165">A453+1</f>
        <v>6401</v>
      </c>
      <c r="B454" s="15" t="s">
        <v>55</v>
      </c>
      <c r="C454" s="175"/>
      <c r="D454" s="181" t="s">
        <v>317</v>
      </c>
      <c r="E454" s="175"/>
      <c r="F454" s="379">
        <f>$G$21+2</f>
        <v>2</v>
      </c>
      <c r="G454" s="293" t="s">
        <v>65</v>
      </c>
      <c r="H454" s="365">
        <v>0</v>
      </c>
      <c r="I454" s="15"/>
      <c r="J454" s="177"/>
      <c r="K454" s="543"/>
      <c r="L454" s="543">
        <f t="shared" ref="L454:L468" si="166">F454*H454</f>
        <v>0</v>
      </c>
      <c r="M454" s="599">
        <f t="shared" ref="M454:M468" si="167">K454+L454</f>
        <v>0</v>
      </c>
      <c r="N454" s="599"/>
      <c r="O454" s="599"/>
      <c r="P454" s="602"/>
      <c r="S454" s="164"/>
      <c r="T454" s="164"/>
      <c r="U454" s="164"/>
      <c r="V454" s="164"/>
      <c r="W454" s="164"/>
      <c r="Z454" s="577" t="s">
        <v>319</v>
      </c>
      <c r="AJ454" s="321"/>
      <c r="AN454" s="16"/>
    </row>
    <row r="455" spans="1:41" ht="12.75" customHeight="1">
      <c r="A455" s="1">
        <f t="shared" si="165"/>
        <v>6402</v>
      </c>
      <c r="B455" s="15" t="s">
        <v>165</v>
      </c>
      <c r="C455" s="175"/>
      <c r="D455" s="181" t="s">
        <v>317</v>
      </c>
      <c r="E455" s="175"/>
      <c r="F455" s="379">
        <f>$G$21+4</f>
        <v>4</v>
      </c>
      <c r="G455" s="293" t="s">
        <v>65</v>
      </c>
      <c r="H455" s="365">
        <v>0</v>
      </c>
      <c r="I455" s="15"/>
      <c r="J455" s="177"/>
      <c r="K455" s="543"/>
      <c r="L455" s="543">
        <f t="shared" si="166"/>
        <v>0</v>
      </c>
      <c r="M455" s="599">
        <f t="shared" si="167"/>
        <v>0</v>
      </c>
      <c r="N455" s="599"/>
      <c r="O455" s="599"/>
      <c r="P455" s="602"/>
      <c r="S455" s="164"/>
      <c r="T455" s="164"/>
      <c r="U455" s="164"/>
      <c r="V455" s="164"/>
      <c r="W455" s="164"/>
      <c r="AI455" s="198"/>
      <c r="AJ455" s="321"/>
      <c r="AM455" s="56"/>
      <c r="AN455" s="16"/>
    </row>
    <row r="456" spans="1:41" ht="12.75" customHeight="1">
      <c r="A456" s="1">
        <f t="shared" si="165"/>
        <v>6403</v>
      </c>
      <c r="B456" s="15" t="s">
        <v>167</v>
      </c>
      <c r="C456" s="175"/>
      <c r="D456" s="181" t="s">
        <v>317</v>
      </c>
      <c r="E456" s="175"/>
      <c r="F456" s="379">
        <f>$G$21+1</f>
        <v>1</v>
      </c>
      <c r="G456" s="293" t="s">
        <v>65</v>
      </c>
      <c r="H456" s="365">
        <v>0</v>
      </c>
      <c r="I456" s="15"/>
      <c r="J456" s="177"/>
      <c r="K456" s="543"/>
      <c r="L456" s="543">
        <f t="shared" si="166"/>
        <v>0</v>
      </c>
      <c r="M456" s="599">
        <f t="shared" si="167"/>
        <v>0</v>
      </c>
      <c r="N456" s="599"/>
      <c r="O456" s="599"/>
      <c r="P456" s="602"/>
      <c r="S456" s="164"/>
      <c r="T456" s="164"/>
      <c r="U456" s="164"/>
      <c r="V456" s="164"/>
      <c r="W456" s="164"/>
      <c r="AI456" s="55"/>
      <c r="AJ456" s="15"/>
      <c r="AK456" s="15"/>
      <c r="AL456" s="15"/>
    </row>
    <row r="457" spans="1:41" ht="12.75" customHeight="1">
      <c r="A457" s="1">
        <f t="shared" si="165"/>
        <v>6404</v>
      </c>
      <c r="B457" s="288" t="s">
        <v>652</v>
      </c>
      <c r="C457" s="175"/>
      <c r="D457" s="181" t="s">
        <v>16</v>
      </c>
      <c r="E457" s="175"/>
      <c r="F457" s="379">
        <f>$G$21+1</f>
        <v>1</v>
      </c>
      <c r="G457" s="293" t="s">
        <v>65</v>
      </c>
      <c r="H457" s="365">
        <v>0</v>
      </c>
      <c r="I457" s="15"/>
      <c r="J457" s="177"/>
      <c r="K457" s="543"/>
      <c r="L457" s="543">
        <f t="shared" si="166"/>
        <v>0</v>
      </c>
      <c r="M457" s="599">
        <f t="shared" si="167"/>
        <v>0</v>
      </c>
      <c r="N457" s="599"/>
      <c r="O457" s="599"/>
      <c r="P457" s="602"/>
      <c r="S457" s="164"/>
      <c r="T457" s="164"/>
      <c r="U457" s="164"/>
      <c r="V457" s="164"/>
      <c r="W457" s="164"/>
      <c r="AI457" s="55"/>
      <c r="AJ457" s="15"/>
      <c r="AK457" s="15"/>
      <c r="AL457" s="15"/>
    </row>
    <row r="458" spans="1:41" ht="12.75" customHeight="1">
      <c r="A458" s="1">
        <f t="shared" si="165"/>
        <v>6405</v>
      </c>
      <c r="B458" s="288" t="s">
        <v>49</v>
      </c>
      <c r="C458" s="175"/>
      <c r="D458" s="181" t="s">
        <v>16</v>
      </c>
      <c r="E458" s="175"/>
      <c r="F458" s="379">
        <f>$G$21+0.4</f>
        <v>0.4</v>
      </c>
      <c r="G458" s="293" t="s">
        <v>65</v>
      </c>
      <c r="H458" s="365">
        <v>0</v>
      </c>
      <c r="I458" s="15"/>
      <c r="J458" s="177"/>
      <c r="K458" s="543"/>
      <c r="L458" s="543">
        <f t="shared" si="166"/>
        <v>0</v>
      </c>
      <c r="M458" s="599">
        <f t="shared" si="167"/>
        <v>0</v>
      </c>
      <c r="N458" s="599"/>
      <c r="O458" s="599"/>
      <c r="P458" s="602"/>
      <c r="S458" s="164"/>
      <c r="T458" s="164"/>
      <c r="U458" s="164"/>
      <c r="V458" s="164"/>
      <c r="W458" s="164"/>
      <c r="AI458" s="55"/>
      <c r="AJ458" s="15"/>
      <c r="AK458" s="15"/>
      <c r="AL458" s="15"/>
    </row>
    <row r="459" spans="1:41" ht="12.75" customHeight="1">
      <c r="A459" s="1">
        <f t="shared" si="165"/>
        <v>6406</v>
      </c>
      <c r="B459" s="15" t="s">
        <v>320</v>
      </c>
      <c r="C459" s="175"/>
      <c r="D459" s="181" t="s">
        <v>16</v>
      </c>
      <c r="E459" s="175"/>
      <c r="F459" s="379">
        <f>$G$21+0.2</f>
        <v>0.2</v>
      </c>
      <c r="G459" s="293" t="s">
        <v>65</v>
      </c>
      <c r="H459" s="365">
        <v>0</v>
      </c>
      <c r="I459" s="15"/>
      <c r="J459" s="177"/>
      <c r="K459" s="543"/>
      <c r="L459" s="543">
        <f t="shared" si="166"/>
        <v>0</v>
      </c>
      <c r="M459" s="599">
        <f t="shared" si="167"/>
        <v>0</v>
      </c>
      <c r="N459" s="599"/>
      <c r="O459" s="599"/>
      <c r="P459" s="602"/>
      <c r="S459" s="164"/>
      <c r="T459" s="164"/>
      <c r="U459" s="164"/>
      <c r="V459" s="164"/>
      <c r="W459" s="164"/>
    </row>
    <row r="460" spans="1:41" ht="12.75" customHeight="1">
      <c r="A460" s="1">
        <f t="shared" si="165"/>
        <v>6407</v>
      </c>
      <c r="B460" s="15" t="s">
        <v>321</v>
      </c>
      <c r="C460" s="175"/>
      <c r="D460" s="181" t="s">
        <v>16</v>
      </c>
      <c r="E460" s="175"/>
      <c r="F460" s="379">
        <f>$G$21+0.2</f>
        <v>0.2</v>
      </c>
      <c r="G460" s="293" t="s">
        <v>65</v>
      </c>
      <c r="H460" s="365">
        <v>0</v>
      </c>
      <c r="I460" s="15"/>
      <c r="J460" s="177"/>
      <c r="K460" s="543"/>
      <c r="L460" s="543">
        <f t="shared" si="166"/>
        <v>0</v>
      </c>
      <c r="M460" s="599">
        <f t="shared" si="167"/>
        <v>0</v>
      </c>
      <c r="N460" s="599"/>
      <c r="O460" s="599"/>
      <c r="P460" s="602"/>
      <c r="S460" s="164"/>
      <c r="T460" s="164"/>
      <c r="U460" s="164"/>
      <c r="V460" s="164"/>
      <c r="W460" s="164"/>
    </row>
    <row r="461" spans="1:41" ht="12.75" customHeight="1">
      <c r="A461" s="1">
        <f t="shared" si="165"/>
        <v>6408</v>
      </c>
      <c r="B461" s="15" t="s">
        <v>322</v>
      </c>
      <c r="C461" s="175"/>
      <c r="D461" s="181" t="s">
        <v>16</v>
      </c>
      <c r="E461" s="175"/>
      <c r="F461" s="379">
        <f>$G$21+0.2</f>
        <v>0.2</v>
      </c>
      <c r="G461" s="293" t="s">
        <v>65</v>
      </c>
      <c r="H461" s="365">
        <v>0</v>
      </c>
      <c r="I461" s="15"/>
      <c r="J461" s="177"/>
      <c r="K461" s="543"/>
      <c r="L461" s="543">
        <f t="shared" si="166"/>
        <v>0</v>
      </c>
      <c r="M461" s="599">
        <f t="shared" si="167"/>
        <v>0</v>
      </c>
      <c r="N461" s="599"/>
      <c r="O461" s="599"/>
      <c r="P461" s="602"/>
      <c r="S461" s="164"/>
      <c r="T461" s="164"/>
      <c r="U461" s="164"/>
      <c r="V461" s="164"/>
      <c r="W461" s="164"/>
    </row>
    <row r="462" spans="1:41" ht="12.75" customHeight="1">
      <c r="A462" s="1">
        <f t="shared" si="165"/>
        <v>6409</v>
      </c>
      <c r="B462" s="15" t="s">
        <v>323</v>
      </c>
      <c r="C462" s="175"/>
      <c r="D462" s="181" t="s">
        <v>317</v>
      </c>
      <c r="E462" s="175"/>
      <c r="F462" s="379">
        <f>$G$21+0.2</f>
        <v>0.2</v>
      </c>
      <c r="G462" s="293" t="s">
        <v>65</v>
      </c>
      <c r="H462" s="365">
        <v>0</v>
      </c>
      <c r="I462" s="15"/>
      <c r="J462" s="177"/>
      <c r="K462" s="543"/>
      <c r="L462" s="543">
        <f t="shared" si="166"/>
        <v>0</v>
      </c>
      <c r="M462" s="599">
        <f t="shared" si="167"/>
        <v>0</v>
      </c>
      <c r="N462" s="599"/>
      <c r="O462" s="599"/>
      <c r="P462" s="602"/>
      <c r="S462" s="164"/>
      <c r="T462" s="164"/>
      <c r="U462" s="164"/>
      <c r="V462" s="164"/>
      <c r="W462" s="164"/>
    </row>
    <row r="463" spans="1:41" ht="12.75" customHeight="1">
      <c r="A463" s="1">
        <f t="shared" si="165"/>
        <v>6410</v>
      </c>
      <c r="B463" s="15" t="s">
        <v>324</v>
      </c>
      <c r="C463" s="175"/>
      <c r="D463" s="181" t="s">
        <v>16</v>
      </c>
      <c r="E463" s="175"/>
      <c r="F463" s="379">
        <f>$G$21+4</f>
        <v>4</v>
      </c>
      <c r="G463" s="293" t="s">
        <v>65</v>
      </c>
      <c r="H463" s="365">
        <v>0</v>
      </c>
      <c r="I463" s="15"/>
      <c r="J463" s="177"/>
      <c r="K463" s="543"/>
      <c r="L463" s="543">
        <f t="shared" si="166"/>
        <v>0</v>
      </c>
      <c r="M463" s="599">
        <f t="shared" si="167"/>
        <v>0</v>
      </c>
      <c r="N463" s="599"/>
      <c r="O463" s="599"/>
      <c r="P463" s="602"/>
      <c r="S463" s="164"/>
      <c r="T463" s="164"/>
      <c r="U463" s="164"/>
      <c r="V463" s="164"/>
      <c r="W463" s="164"/>
    </row>
    <row r="464" spans="1:41" ht="12.75" customHeight="1">
      <c r="A464" s="1">
        <f t="shared" si="165"/>
        <v>6411</v>
      </c>
      <c r="B464" s="15" t="s">
        <v>325</v>
      </c>
      <c r="C464" s="175"/>
      <c r="D464" s="181" t="s">
        <v>317</v>
      </c>
      <c r="E464" s="175"/>
      <c r="F464" s="379">
        <f>$G$21+4</f>
        <v>4</v>
      </c>
      <c r="G464" s="293" t="s">
        <v>65</v>
      </c>
      <c r="H464" s="365">
        <v>0</v>
      </c>
      <c r="I464" s="15"/>
      <c r="J464" s="177"/>
      <c r="K464" s="543"/>
      <c r="L464" s="543">
        <f t="shared" si="166"/>
        <v>0</v>
      </c>
      <c r="M464" s="599">
        <f t="shared" si="167"/>
        <v>0</v>
      </c>
      <c r="N464" s="599"/>
      <c r="O464" s="599"/>
      <c r="P464" s="602"/>
      <c r="S464" s="164"/>
      <c r="T464" s="164"/>
      <c r="U464" s="164"/>
      <c r="V464" s="164"/>
      <c r="W464" s="164"/>
    </row>
    <row r="465" spans="1:38" ht="12.75" customHeight="1">
      <c r="A465" s="1">
        <f t="shared" si="165"/>
        <v>6412</v>
      </c>
      <c r="B465" s="15" t="s">
        <v>326</v>
      </c>
      <c r="C465" s="175"/>
      <c r="D465" s="181" t="s">
        <v>16</v>
      </c>
      <c r="E465" s="175"/>
      <c r="F465" s="379">
        <f>$G$21+1</f>
        <v>1</v>
      </c>
      <c r="G465" s="293" t="s">
        <v>65</v>
      </c>
      <c r="H465" s="365">
        <v>0</v>
      </c>
      <c r="I465" s="15"/>
      <c r="J465" s="177"/>
      <c r="K465" s="543"/>
      <c r="L465" s="543">
        <f t="shared" si="166"/>
        <v>0</v>
      </c>
      <c r="M465" s="599">
        <f t="shared" si="167"/>
        <v>0</v>
      </c>
      <c r="N465" s="599"/>
      <c r="O465" s="599"/>
      <c r="P465" s="602"/>
      <c r="S465" s="164"/>
      <c r="T465" s="164"/>
      <c r="U465" s="164"/>
      <c r="V465" s="164"/>
      <c r="W465" s="164"/>
    </row>
    <row r="466" spans="1:38" ht="12.75" customHeight="1">
      <c r="A466" s="1">
        <f t="shared" si="165"/>
        <v>6413</v>
      </c>
      <c r="B466" s="15" t="s">
        <v>327</v>
      </c>
      <c r="C466" s="175"/>
      <c r="D466" s="181" t="s">
        <v>317</v>
      </c>
      <c r="E466" s="175"/>
      <c r="F466" s="379">
        <f>$G$21+2</f>
        <v>2</v>
      </c>
      <c r="G466" s="293" t="s">
        <v>65</v>
      </c>
      <c r="H466" s="365">
        <v>0</v>
      </c>
      <c r="I466" s="15"/>
      <c r="J466" s="177"/>
      <c r="K466" s="543"/>
      <c r="L466" s="543">
        <f t="shared" si="166"/>
        <v>0</v>
      </c>
      <c r="M466" s="599">
        <f t="shared" si="167"/>
        <v>0</v>
      </c>
      <c r="N466" s="599"/>
      <c r="O466" s="599"/>
      <c r="P466" s="602"/>
      <c r="S466" s="164"/>
      <c r="T466" s="164"/>
      <c r="U466" s="164"/>
      <c r="V466" s="164"/>
      <c r="W466" s="164"/>
    </row>
    <row r="467" spans="1:38" ht="12.75" customHeight="1">
      <c r="A467" s="1">
        <f t="shared" si="165"/>
        <v>6414</v>
      </c>
      <c r="C467" s="15"/>
      <c r="D467" s="181"/>
      <c r="E467" s="201"/>
      <c r="F467" s="176"/>
      <c r="G467" s="293" t="s">
        <v>65</v>
      </c>
      <c r="H467" s="365">
        <v>0</v>
      </c>
      <c r="I467" s="15"/>
      <c r="J467" s="177"/>
      <c r="K467" s="543"/>
      <c r="L467" s="543">
        <f t="shared" si="166"/>
        <v>0</v>
      </c>
      <c r="M467" s="599">
        <f t="shared" si="167"/>
        <v>0</v>
      </c>
      <c r="N467" s="599"/>
      <c r="O467" s="599"/>
      <c r="P467" s="602"/>
      <c r="S467" s="164"/>
      <c r="T467" s="164"/>
      <c r="U467" s="164"/>
      <c r="V467" s="164"/>
      <c r="W467" s="164"/>
    </row>
    <row r="468" spans="1:38" ht="12.75" customHeight="1">
      <c r="A468" s="1">
        <f t="shared" si="165"/>
        <v>6415</v>
      </c>
      <c r="B468" s="15" t="s">
        <v>328</v>
      </c>
      <c r="C468" s="175"/>
      <c r="D468" s="181"/>
      <c r="E468" s="175"/>
      <c r="F468" s="380">
        <f>SUM(F453:F467)</f>
        <v>22.2</v>
      </c>
      <c r="G468" s="293" t="s">
        <v>65</v>
      </c>
      <c r="H468" s="365">
        <v>0</v>
      </c>
      <c r="I468" s="15"/>
      <c r="J468" s="177"/>
      <c r="K468" s="543"/>
      <c r="L468" s="543">
        <f t="shared" si="166"/>
        <v>0</v>
      </c>
      <c r="M468" s="599">
        <f t="shared" si="167"/>
        <v>0</v>
      </c>
      <c r="N468" s="599"/>
      <c r="O468" s="599"/>
      <c r="P468" s="602"/>
      <c r="S468" s="164"/>
      <c r="T468" s="164"/>
      <c r="U468" s="164"/>
      <c r="V468" s="164"/>
      <c r="W468" s="164"/>
      <c r="Z468" s="480" t="s">
        <v>329</v>
      </c>
      <c r="AA468" s="183"/>
      <c r="AB468" s="44"/>
      <c r="AC468" s="184"/>
    </row>
    <row r="469" spans="1:38" ht="12.75" customHeight="1">
      <c r="C469" s="175"/>
      <c r="D469" s="181"/>
      <c r="E469" s="175"/>
      <c r="F469" s="380"/>
      <c r="G469" s="293"/>
      <c r="H469" s="365"/>
      <c r="I469" s="15"/>
      <c r="J469" s="415"/>
      <c r="K469" s="543"/>
      <c r="L469" s="543"/>
      <c r="M469" s="599"/>
      <c r="N469" s="599"/>
      <c r="O469" s="599"/>
      <c r="P469" s="602"/>
      <c r="S469" s="164"/>
      <c r="T469" s="164"/>
      <c r="U469" s="164"/>
      <c r="V469" s="164"/>
      <c r="W469" s="164"/>
      <c r="Z469" s="480"/>
      <c r="AA469" s="183"/>
      <c r="AB469" s="44"/>
      <c r="AC469" s="184"/>
    </row>
    <row r="470" spans="1:38" ht="12.75" customHeight="1">
      <c r="A470" s="254"/>
      <c r="B470" s="56"/>
      <c r="C470" s="196"/>
      <c r="D470" s="197"/>
      <c r="E470" s="196"/>
      <c r="F470" s="376"/>
      <c r="G470" s="377"/>
      <c r="H470" s="378"/>
      <c r="I470" s="255"/>
      <c r="J470" s="255"/>
      <c r="K470" s="648"/>
      <c r="L470" s="648"/>
      <c r="M470" s="648"/>
      <c r="N470" s="648"/>
      <c r="O470" s="648"/>
      <c r="P470" s="649"/>
      <c r="S470" s="164"/>
      <c r="T470" s="164"/>
      <c r="U470" s="164"/>
      <c r="V470" s="164"/>
      <c r="W470" s="164"/>
      <c r="Z470" s="480" t="s">
        <v>330</v>
      </c>
      <c r="AA470" s="183"/>
      <c r="AB470" s="44"/>
      <c r="AC470" s="184"/>
    </row>
    <row r="471" spans="1:38" s="36" customFormat="1" ht="12.75" customHeight="1">
      <c r="A471" s="1" t="s">
        <v>40</v>
      </c>
      <c r="B471" s="167" t="s">
        <v>331</v>
      </c>
      <c r="C471" s="168"/>
      <c r="D471" s="169"/>
      <c r="E471" s="168"/>
      <c r="F471" s="341"/>
      <c r="G471" s="26"/>
      <c r="H471" s="171"/>
      <c r="I471" s="171" t="s">
        <v>13</v>
      </c>
      <c r="J471" s="221"/>
      <c r="K471" s="597">
        <f t="shared" ref="K471:P471" si="168">SUM(K472:K479)</f>
        <v>0</v>
      </c>
      <c r="L471" s="597">
        <f t="shared" si="168"/>
        <v>0</v>
      </c>
      <c r="M471" s="597">
        <f t="shared" si="168"/>
        <v>0</v>
      </c>
      <c r="N471" s="597">
        <f t="shared" si="168"/>
        <v>0</v>
      </c>
      <c r="O471" s="597">
        <f t="shared" si="168"/>
        <v>0</v>
      </c>
      <c r="P471" s="651">
        <f t="shared" si="168"/>
        <v>0</v>
      </c>
      <c r="Q471" s="63"/>
      <c r="R471" s="10"/>
      <c r="S471" s="164"/>
      <c r="T471" s="164"/>
      <c r="U471" s="164"/>
      <c r="V471" s="164"/>
      <c r="W471" s="164"/>
      <c r="X471" s="162"/>
      <c r="Y471" s="165"/>
      <c r="Z471" s="460"/>
      <c r="AA471" s="14"/>
      <c r="AB471" s="15"/>
      <c r="AC471" s="16"/>
      <c r="AD471" s="16"/>
      <c r="AE471" s="15"/>
      <c r="AF471" s="15"/>
      <c r="AG471" s="15"/>
      <c r="AH471" s="15"/>
      <c r="AI471" s="166"/>
      <c r="AJ471" s="166"/>
      <c r="AK471" s="63"/>
      <c r="AL471" s="19"/>
    </row>
    <row r="472" spans="1:38" s="36" customFormat="1" ht="12.75" customHeight="1">
      <c r="A472" s="1">
        <v>6500</v>
      </c>
      <c r="B472" s="56" t="s">
        <v>332</v>
      </c>
      <c r="C472" s="174"/>
      <c r="D472" s="297"/>
      <c r="E472" s="174"/>
      <c r="F472" s="376" t="s">
        <v>33</v>
      </c>
      <c r="G472" s="377">
        <v>0</v>
      </c>
      <c r="H472" s="381">
        <v>0.55000000000000004</v>
      </c>
      <c r="I472" s="382"/>
      <c r="J472" s="177"/>
      <c r="K472" s="543"/>
      <c r="L472" s="543">
        <f>G472*H472</f>
        <v>0</v>
      </c>
      <c r="M472" s="599">
        <f>K472+L472</f>
        <v>0</v>
      </c>
      <c r="N472" s="599"/>
      <c r="O472" s="599"/>
      <c r="P472" s="602"/>
      <c r="Q472" s="63"/>
      <c r="R472" s="10"/>
      <c r="S472" s="164"/>
      <c r="T472" s="164"/>
      <c r="U472" s="164"/>
      <c r="V472" s="164"/>
      <c r="W472" s="164"/>
      <c r="X472" s="162"/>
      <c r="Y472" s="165"/>
      <c r="Z472" s="460"/>
      <c r="AA472" s="14"/>
      <c r="AB472" s="15"/>
      <c r="AC472" s="16"/>
      <c r="AD472" s="16"/>
      <c r="AE472" s="15"/>
      <c r="AF472" s="15"/>
      <c r="AG472" s="15"/>
      <c r="AH472" s="15"/>
      <c r="AI472" s="166"/>
      <c r="AJ472" s="166"/>
      <c r="AK472" s="63"/>
      <c r="AL472" s="19"/>
    </row>
    <row r="473" spans="1:38" ht="12.75" customHeight="1">
      <c r="A473" s="1">
        <f t="shared" ref="A473:A478" si="169">A472+1</f>
        <v>6501</v>
      </c>
      <c r="B473" s="15" t="s">
        <v>333</v>
      </c>
      <c r="C473" s="10"/>
      <c r="D473" s="252"/>
      <c r="E473" s="10"/>
      <c r="F473" s="369"/>
      <c r="G473" s="293"/>
      <c r="H473" s="371"/>
      <c r="I473" s="246"/>
      <c r="J473" s="177"/>
      <c r="K473" s="543"/>
      <c r="L473" s="543"/>
      <c r="M473" s="599">
        <f t="shared" ref="M473:M478" si="170">K473+L473</f>
        <v>0</v>
      </c>
      <c r="N473" s="599"/>
      <c r="O473" s="599"/>
      <c r="P473" s="602"/>
      <c r="S473" s="164"/>
      <c r="T473" s="164"/>
      <c r="U473" s="164"/>
      <c r="V473" s="164"/>
      <c r="W473" s="164"/>
    </row>
    <row r="474" spans="1:38" ht="12.75" customHeight="1">
      <c r="A474" s="1">
        <f t="shared" si="169"/>
        <v>6502</v>
      </c>
      <c r="B474" s="15" t="s">
        <v>653</v>
      </c>
      <c r="C474" s="10"/>
      <c r="D474" s="252"/>
      <c r="E474" s="10"/>
      <c r="F474" s="369">
        <f>$G$22</f>
        <v>0</v>
      </c>
      <c r="G474" s="293" t="s">
        <v>276</v>
      </c>
      <c r="H474" s="365">
        <v>0</v>
      </c>
      <c r="I474" s="246"/>
      <c r="J474" s="177"/>
      <c r="K474" s="543"/>
      <c r="L474" s="543">
        <f>F474*H474</f>
        <v>0</v>
      </c>
      <c r="M474" s="599">
        <f t="shared" si="170"/>
        <v>0</v>
      </c>
      <c r="N474" s="599"/>
      <c r="O474" s="599"/>
      <c r="P474" s="602"/>
      <c r="S474" s="164"/>
      <c r="T474" s="164"/>
      <c r="U474" s="164"/>
      <c r="V474" s="164"/>
      <c r="W474" s="164"/>
    </row>
    <row r="475" spans="1:38" ht="12.75" customHeight="1">
      <c r="A475" s="1">
        <f t="shared" si="169"/>
        <v>6503</v>
      </c>
      <c r="B475" s="288" t="s">
        <v>334</v>
      </c>
      <c r="C475" s="10"/>
      <c r="D475" s="252"/>
      <c r="E475" s="10"/>
      <c r="F475" s="369">
        <v>0</v>
      </c>
      <c r="G475" s="293" t="s">
        <v>335</v>
      </c>
      <c r="H475" s="365">
        <v>0</v>
      </c>
      <c r="I475" s="246"/>
      <c r="J475" s="177"/>
      <c r="K475" s="543">
        <f>F475*H475</f>
        <v>0</v>
      </c>
      <c r="L475" s="543"/>
      <c r="M475" s="599">
        <f t="shared" si="170"/>
        <v>0</v>
      </c>
      <c r="N475" s="599"/>
      <c r="O475" s="602"/>
      <c r="P475" s="602"/>
      <c r="S475" s="164"/>
      <c r="T475" s="164"/>
      <c r="U475" s="164"/>
      <c r="V475" s="164"/>
      <c r="W475" s="164"/>
    </row>
    <row r="476" spans="1:38" ht="12.75" customHeight="1">
      <c r="A476" s="1">
        <f t="shared" si="169"/>
        <v>6504</v>
      </c>
      <c r="B476" s="15" t="s">
        <v>572</v>
      </c>
      <c r="C476" s="10"/>
      <c r="D476" s="252"/>
      <c r="E476" s="10"/>
      <c r="F476" s="369"/>
      <c r="G476" s="293"/>
      <c r="H476" s="371"/>
      <c r="I476" s="246"/>
      <c r="J476" s="177"/>
      <c r="K476" s="543"/>
      <c r="L476" s="543"/>
      <c r="M476" s="599">
        <f t="shared" si="170"/>
        <v>0</v>
      </c>
      <c r="N476" s="599"/>
      <c r="O476" s="599"/>
      <c r="P476" s="602"/>
      <c r="S476" s="164"/>
      <c r="T476" s="164"/>
      <c r="U476" s="164"/>
      <c r="V476" s="164"/>
      <c r="W476" s="164"/>
    </row>
    <row r="477" spans="1:38" ht="12.75" customHeight="1">
      <c r="A477" s="1">
        <f t="shared" si="169"/>
        <v>6505</v>
      </c>
      <c r="B477" s="15" t="s">
        <v>336</v>
      </c>
      <c r="C477" s="10"/>
      <c r="D477" s="252"/>
      <c r="E477" s="10"/>
      <c r="F477" s="369"/>
      <c r="G477" s="293"/>
      <c r="H477" s="371"/>
      <c r="I477" s="246"/>
      <c r="J477" s="177"/>
      <c r="K477" s="543"/>
      <c r="L477" s="543"/>
      <c r="M477" s="599">
        <f t="shared" si="170"/>
        <v>0</v>
      </c>
      <c r="N477" s="599"/>
      <c r="O477" s="599"/>
      <c r="P477" s="602"/>
      <c r="S477" s="164"/>
      <c r="T477" s="164"/>
      <c r="U477" s="164"/>
      <c r="V477" s="164"/>
      <c r="W477" s="164"/>
    </row>
    <row r="478" spans="1:38" ht="12.75" customHeight="1">
      <c r="A478" s="1">
        <f t="shared" si="169"/>
        <v>6506</v>
      </c>
      <c r="C478" s="10"/>
      <c r="D478" s="252"/>
      <c r="E478" s="10"/>
      <c r="F478" s="369"/>
      <c r="G478" s="293"/>
      <c r="H478" s="371"/>
      <c r="I478" s="246"/>
      <c r="J478" s="177"/>
      <c r="K478" s="543"/>
      <c r="L478" s="543"/>
      <c r="M478" s="599">
        <f t="shared" si="170"/>
        <v>0</v>
      </c>
      <c r="N478" s="599"/>
      <c r="O478" s="599"/>
      <c r="P478" s="602"/>
      <c r="S478" s="164"/>
      <c r="T478" s="164"/>
      <c r="U478" s="164"/>
      <c r="V478" s="164"/>
      <c r="W478" s="164"/>
    </row>
    <row r="479" spans="1:38" ht="12.75" customHeight="1">
      <c r="C479" s="10"/>
      <c r="D479" s="252"/>
      <c r="E479" s="10"/>
      <c r="F479" s="369"/>
      <c r="G479" s="293"/>
      <c r="H479" s="371"/>
      <c r="I479" s="246"/>
      <c r="J479" s="339"/>
      <c r="K479" s="639"/>
      <c r="L479" s="639"/>
      <c r="M479" s="599"/>
      <c r="N479" s="599"/>
      <c r="O479" s="599"/>
      <c r="P479" s="602"/>
      <c r="S479" s="164"/>
      <c r="T479" s="164"/>
      <c r="U479" s="164"/>
      <c r="V479" s="164"/>
      <c r="W479" s="164"/>
    </row>
    <row r="480" spans="1:38" s="36" customFormat="1" ht="12.75" customHeight="1">
      <c r="A480" s="1"/>
      <c r="B480" s="167" t="s">
        <v>337</v>
      </c>
      <c r="C480" s="168"/>
      <c r="D480" s="169"/>
      <c r="E480" s="168"/>
      <c r="F480" s="341"/>
      <c r="G480" s="26"/>
      <c r="H480" s="171"/>
      <c r="I480" s="171" t="s">
        <v>13</v>
      </c>
      <c r="J480" s="221"/>
      <c r="K480" s="597">
        <f t="shared" ref="K480:P480" si="171">SUM(K481:K488)</f>
        <v>0</v>
      </c>
      <c r="L480" s="597">
        <f t="shared" si="171"/>
        <v>0</v>
      </c>
      <c r="M480" s="597">
        <f t="shared" si="171"/>
        <v>0</v>
      </c>
      <c r="N480" s="597">
        <f t="shared" si="171"/>
        <v>0</v>
      </c>
      <c r="O480" s="597">
        <f t="shared" si="171"/>
        <v>0</v>
      </c>
      <c r="P480" s="651">
        <f t="shared" si="171"/>
        <v>0</v>
      </c>
      <c r="Q480" s="63"/>
      <c r="R480" s="10"/>
      <c r="S480" s="164"/>
      <c r="T480" s="164"/>
      <c r="U480" s="164"/>
      <c r="V480" s="164"/>
      <c r="W480" s="164"/>
      <c r="X480" s="162"/>
      <c r="Y480" s="165"/>
      <c r="Z480" s="460"/>
      <c r="AA480" s="14"/>
      <c r="AB480" s="15"/>
      <c r="AC480" s="16"/>
      <c r="AD480" s="16"/>
      <c r="AE480" s="15"/>
      <c r="AF480" s="15"/>
      <c r="AG480" s="15"/>
      <c r="AH480" s="15"/>
      <c r="AI480" s="166"/>
      <c r="AJ480" s="166"/>
      <c r="AK480" s="63"/>
      <c r="AL480" s="19"/>
    </row>
    <row r="481" spans="1:38" ht="12.75" customHeight="1">
      <c r="A481" s="1">
        <v>6600</v>
      </c>
      <c r="B481" s="15" t="s">
        <v>338</v>
      </c>
      <c r="C481" s="175"/>
      <c r="D481" s="181"/>
      <c r="E481" s="15"/>
      <c r="F481" s="383">
        <f>$G$21</f>
        <v>0</v>
      </c>
      <c r="G481" s="293" t="s">
        <v>65</v>
      </c>
      <c r="H481" s="384">
        <v>0</v>
      </c>
      <c r="I481" s="246"/>
      <c r="J481" s="177"/>
      <c r="K481" s="543"/>
      <c r="L481" s="543">
        <v>0</v>
      </c>
      <c r="M481" s="599">
        <f>K481+L481</f>
        <v>0</v>
      </c>
      <c r="N481" s="599"/>
      <c r="O481" s="599"/>
      <c r="P481" s="602"/>
      <c r="S481" s="164"/>
      <c r="T481" s="164"/>
      <c r="U481" s="164"/>
      <c r="V481" s="164"/>
      <c r="W481" s="164"/>
      <c r="Z481" s="482" t="s">
        <v>318</v>
      </c>
      <c r="AA481" s="179"/>
      <c r="AB481" s="48"/>
      <c r="AC481" s="180"/>
    </row>
    <row r="482" spans="1:38" ht="12.75" customHeight="1">
      <c r="A482" s="1">
        <f t="shared" ref="A482:A487" si="172">A481+1</f>
        <v>6601</v>
      </c>
      <c r="B482" s="15" t="s">
        <v>339</v>
      </c>
      <c r="C482" s="175"/>
      <c r="D482" s="181"/>
      <c r="E482" s="15"/>
      <c r="F482" s="383">
        <f>$G$21</f>
        <v>0</v>
      </c>
      <c r="G482" s="293" t="s">
        <v>65</v>
      </c>
      <c r="H482" s="384">
        <v>0</v>
      </c>
      <c r="I482" s="246"/>
      <c r="J482" s="177"/>
      <c r="K482" s="543"/>
      <c r="L482" s="543">
        <f t="shared" ref="L482:L486" si="173">F482*H482</f>
        <v>0</v>
      </c>
      <c r="M482" s="599">
        <f t="shared" ref="M482:M487" si="174">K482+L482</f>
        <v>0</v>
      </c>
      <c r="N482" s="599"/>
      <c r="O482" s="599"/>
      <c r="P482" s="602"/>
      <c r="S482" s="164"/>
      <c r="T482" s="164"/>
      <c r="U482" s="164"/>
      <c r="V482" s="164"/>
      <c r="W482" s="164"/>
    </row>
    <row r="483" spans="1:38" ht="12.75" customHeight="1">
      <c r="A483" s="1">
        <f t="shared" si="172"/>
        <v>6602</v>
      </c>
      <c r="B483" s="15" t="s">
        <v>340</v>
      </c>
      <c r="C483" s="175"/>
      <c r="D483" s="181"/>
      <c r="E483" s="15"/>
      <c r="F483" s="383">
        <f>$G$21</f>
        <v>0</v>
      </c>
      <c r="G483" s="293" t="s">
        <v>65</v>
      </c>
      <c r="H483" s="384">
        <v>0</v>
      </c>
      <c r="I483" s="246"/>
      <c r="J483" s="177"/>
      <c r="K483" s="543"/>
      <c r="L483" s="543">
        <f t="shared" si="173"/>
        <v>0</v>
      </c>
      <c r="M483" s="599">
        <f t="shared" si="174"/>
        <v>0</v>
      </c>
      <c r="N483" s="599"/>
      <c r="O483" s="599"/>
      <c r="P483" s="602"/>
      <c r="S483" s="164"/>
      <c r="T483" s="164"/>
      <c r="U483" s="164"/>
      <c r="V483" s="164"/>
      <c r="W483" s="164"/>
    </row>
    <row r="484" spans="1:38" ht="12.75" customHeight="1">
      <c r="A484" s="1">
        <f t="shared" si="172"/>
        <v>6603</v>
      </c>
      <c r="B484" s="15" t="s">
        <v>341</v>
      </c>
      <c r="C484" s="175"/>
      <c r="D484" s="181"/>
      <c r="E484" s="15"/>
      <c r="F484" s="383">
        <f>$G$21</f>
        <v>0</v>
      </c>
      <c r="G484" s="293" t="s">
        <v>65</v>
      </c>
      <c r="H484" s="384">
        <v>0</v>
      </c>
      <c r="I484" s="246"/>
      <c r="J484" s="177"/>
      <c r="K484" s="543"/>
      <c r="L484" s="543">
        <f t="shared" si="173"/>
        <v>0</v>
      </c>
      <c r="M484" s="599">
        <f t="shared" si="174"/>
        <v>0</v>
      </c>
      <c r="N484" s="599"/>
      <c r="O484" s="599"/>
      <c r="P484" s="602"/>
      <c r="S484" s="164"/>
      <c r="T484" s="164"/>
      <c r="U484" s="164"/>
      <c r="V484" s="164"/>
      <c r="W484" s="164"/>
    </row>
    <row r="485" spans="1:38" ht="12.75" customHeight="1">
      <c r="A485" s="1">
        <f t="shared" si="172"/>
        <v>6604</v>
      </c>
      <c r="B485" s="44" t="s">
        <v>342</v>
      </c>
      <c r="C485" s="578"/>
      <c r="D485" s="181"/>
      <c r="E485" s="17"/>
      <c r="F485" s="383">
        <f>$G$21+3</f>
        <v>3</v>
      </c>
      <c r="G485" s="293" t="s">
        <v>65</v>
      </c>
      <c r="H485" s="384">
        <v>0</v>
      </c>
      <c r="I485" s="246"/>
      <c r="J485" s="177"/>
      <c r="K485" s="543"/>
      <c r="L485" s="543">
        <f t="shared" si="173"/>
        <v>0</v>
      </c>
      <c r="M485" s="599">
        <f t="shared" si="174"/>
        <v>0</v>
      </c>
      <c r="N485" s="599"/>
      <c r="O485" s="599"/>
      <c r="P485" s="602"/>
      <c r="S485" s="164"/>
      <c r="T485" s="164"/>
      <c r="U485" s="164"/>
      <c r="V485" s="164"/>
      <c r="W485" s="164"/>
      <c r="Z485" s="480" t="s">
        <v>343</v>
      </c>
      <c r="AA485" s="183"/>
      <c r="AB485" s="44"/>
      <c r="AC485" s="184"/>
    </row>
    <row r="486" spans="1:38" ht="12.75" customHeight="1">
      <c r="A486" s="1">
        <f t="shared" si="172"/>
        <v>6605</v>
      </c>
      <c r="B486" s="15" t="s">
        <v>344</v>
      </c>
      <c r="C486" s="175"/>
      <c r="D486" s="181"/>
      <c r="E486" s="15"/>
      <c r="F486" s="383">
        <f>$G$21+1</f>
        <v>1</v>
      </c>
      <c r="G486" s="293" t="s">
        <v>65</v>
      </c>
      <c r="H486" s="384">
        <v>0</v>
      </c>
      <c r="I486" s="246"/>
      <c r="J486" s="177"/>
      <c r="K486" s="543"/>
      <c r="L486" s="543">
        <f t="shared" si="173"/>
        <v>0</v>
      </c>
      <c r="M486" s="599">
        <f t="shared" si="174"/>
        <v>0</v>
      </c>
      <c r="N486" s="599"/>
      <c r="O486" s="599"/>
      <c r="P486" s="602"/>
      <c r="S486" s="164"/>
      <c r="T486" s="164"/>
      <c r="U486" s="164"/>
      <c r="V486" s="164"/>
      <c r="W486" s="164"/>
    </row>
    <row r="487" spans="1:38" ht="12.75" customHeight="1">
      <c r="A487" s="1">
        <f t="shared" si="172"/>
        <v>6606</v>
      </c>
      <c r="C487" s="175"/>
      <c r="D487" s="181"/>
      <c r="E487" s="175"/>
      <c r="F487" s="17"/>
      <c r="G487" s="15"/>
      <c r="H487" s="384"/>
      <c r="I487" s="246"/>
      <c r="J487" s="177"/>
      <c r="K487" s="543"/>
      <c r="L487" s="543"/>
      <c r="M487" s="599">
        <f t="shared" si="174"/>
        <v>0</v>
      </c>
      <c r="N487" s="599"/>
      <c r="O487" s="599"/>
      <c r="P487" s="602"/>
      <c r="S487" s="164"/>
      <c r="T487" s="164"/>
      <c r="U487" s="164"/>
      <c r="V487" s="164"/>
      <c r="W487" s="164"/>
    </row>
    <row r="488" spans="1:38" ht="12.75" customHeight="1">
      <c r="C488" s="175"/>
      <c r="D488" s="181"/>
      <c r="E488" s="175"/>
      <c r="F488" s="17"/>
      <c r="G488" s="15"/>
      <c r="H488" s="281"/>
      <c r="I488" s="246"/>
      <c r="J488" s="339"/>
      <c r="K488" s="639"/>
      <c r="L488" s="639"/>
      <c r="M488" s="599"/>
      <c r="N488" s="599"/>
      <c r="O488" s="599"/>
      <c r="P488" s="602"/>
      <c r="S488" s="164"/>
      <c r="T488" s="164"/>
      <c r="U488" s="164"/>
      <c r="V488" s="164"/>
      <c r="W488" s="164"/>
    </row>
    <row r="489" spans="1:38" s="36" customFormat="1" ht="12.75" customHeight="1">
      <c r="A489" s="1"/>
      <c r="B489" s="167" t="s">
        <v>345</v>
      </c>
      <c r="C489" s="168"/>
      <c r="D489" s="169"/>
      <c r="E489" s="168"/>
      <c r="F489" s="341"/>
      <c r="G489" s="26"/>
      <c r="H489" s="171"/>
      <c r="I489" s="171" t="s">
        <v>13</v>
      </c>
      <c r="J489" s="221"/>
      <c r="K489" s="597">
        <f t="shared" ref="K489:P489" si="175">SUM(K490:K499)</f>
        <v>0</v>
      </c>
      <c r="L489" s="597">
        <f t="shared" si="175"/>
        <v>0</v>
      </c>
      <c r="M489" s="597">
        <f t="shared" si="175"/>
        <v>0</v>
      </c>
      <c r="N489" s="597">
        <f t="shared" si="175"/>
        <v>0</v>
      </c>
      <c r="O489" s="597">
        <f t="shared" si="175"/>
        <v>0</v>
      </c>
      <c r="P489" s="651">
        <f t="shared" si="175"/>
        <v>0</v>
      </c>
      <c r="Q489" s="63"/>
      <c r="R489" s="10"/>
      <c r="S489" s="164"/>
      <c r="T489" s="164"/>
      <c r="U489" s="164"/>
      <c r="V489" s="164"/>
      <c r="W489" s="164"/>
      <c r="X489" s="162"/>
      <c r="Y489" s="165"/>
      <c r="Z489" s="460"/>
      <c r="AA489" s="14"/>
      <c r="AB489" s="15"/>
      <c r="AC489" s="16"/>
      <c r="AD489" s="16"/>
      <c r="AE489" s="15"/>
      <c r="AF489" s="15"/>
      <c r="AG489" s="15"/>
      <c r="AH489" s="15"/>
      <c r="AI489" s="166"/>
      <c r="AJ489" s="166"/>
      <c r="AK489" s="63"/>
      <c r="AL489" s="19"/>
    </row>
    <row r="490" spans="1:38" ht="12.75" customHeight="1">
      <c r="A490" s="1">
        <v>6700</v>
      </c>
      <c r="B490" s="15" t="s">
        <v>573</v>
      </c>
      <c r="C490" s="175"/>
      <c r="D490" s="181"/>
      <c r="E490" s="15"/>
      <c r="F490" s="383">
        <f>$G$21</f>
        <v>0</v>
      </c>
      <c r="G490" s="369" t="s">
        <v>65</v>
      </c>
      <c r="H490" s="16">
        <v>0</v>
      </c>
      <c r="I490" s="193"/>
      <c r="J490" s="177"/>
      <c r="K490" s="543"/>
      <c r="L490" s="543">
        <f t="shared" ref="L490:L495" si="176">F490*H490</f>
        <v>0</v>
      </c>
      <c r="M490" s="599">
        <f t="shared" ref="M490:M497" si="177">K490+L490</f>
        <v>0</v>
      </c>
      <c r="N490" s="599"/>
      <c r="O490" s="599"/>
      <c r="P490" s="602"/>
      <c r="S490" s="164"/>
      <c r="T490" s="164"/>
      <c r="U490" s="164"/>
      <c r="V490" s="164"/>
      <c r="W490" s="164"/>
      <c r="X490" s="162"/>
      <c r="Y490" s="165"/>
      <c r="Z490" s="482" t="s">
        <v>318</v>
      </c>
      <c r="AA490" s="179"/>
      <c r="AB490" s="48"/>
      <c r="AC490" s="180"/>
      <c r="AI490" s="166"/>
      <c r="AJ490" s="166"/>
    </row>
    <row r="491" spans="1:38" ht="12.75" customHeight="1">
      <c r="A491" s="1">
        <f>A490+1</f>
        <v>6701</v>
      </c>
      <c r="B491" s="15" t="s">
        <v>574</v>
      </c>
      <c r="C491" s="175"/>
      <c r="D491" s="181"/>
      <c r="E491" s="15"/>
      <c r="F491" s="383">
        <f>$G$21+4</f>
        <v>4</v>
      </c>
      <c r="G491" s="369" t="s">
        <v>65</v>
      </c>
      <c r="H491" s="16">
        <v>0</v>
      </c>
      <c r="I491" s="193"/>
      <c r="J491" s="177"/>
      <c r="K491" s="543"/>
      <c r="L491" s="543">
        <f t="shared" si="176"/>
        <v>0</v>
      </c>
      <c r="M491" s="599">
        <f t="shared" si="177"/>
        <v>0</v>
      </c>
      <c r="N491" s="599"/>
      <c r="O491" s="599"/>
      <c r="P491" s="602"/>
      <c r="S491" s="164"/>
      <c r="T491" s="164"/>
      <c r="U491" s="164"/>
      <c r="V491" s="164"/>
      <c r="W491" s="164"/>
      <c r="X491" s="162"/>
      <c r="Y491" s="165"/>
      <c r="AI491" s="166"/>
      <c r="AJ491" s="166"/>
    </row>
    <row r="492" spans="1:38" ht="12.75" customHeight="1">
      <c r="A492" s="1">
        <f>A491+1</f>
        <v>6702</v>
      </c>
      <c r="B492" s="15" t="s">
        <v>346</v>
      </c>
      <c r="C492" s="175"/>
      <c r="D492" s="181"/>
      <c r="E492" s="15"/>
      <c r="F492" s="383">
        <f>$G$21+1</f>
        <v>1</v>
      </c>
      <c r="G492" s="369" t="s">
        <v>65</v>
      </c>
      <c r="H492" s="16">
        <v>0</v>
      </c>
      <c r="I492" s="193"/>
      <c r="J492" s="177"/>
      <c r="K492" s="543"/>
      <c r="L492" s="543">
        <f t="shared" si="176"/>
        <v>0</v>
      </c>
      <c r="M492" s="599">
        <f t="shared" si="177"/>
        <v>0</v>
      </c>
      <c r="N492" s="599"/>
      <c r="O492" s="599"/>
      <c r="P492" s="602"/>
      <c r="S492" s="164"/>
      <c r="T492" s="164"/>
      <c r="U492" s="164"/>
      <c r="V492" s="164"/>
      <c r="W492" s="164"/>
      <c r="X492" s="162"/>
      <c r="Y492" s="165"/>
      <c r="AI492" s="166"/>
      <c r="AJ492" s="166"/>
    </row>
    <row r="493" spans="1:38" ht="12.75" customHeight="1">
      <c r="A493" s="1">
        <f>A492+1</f>
        <v>6703</v>
      </c>
      <c r="B493" s="288" t="s">
        <v>347</v>
      </c>
      <c r="C493" s="175"/>
      <c r="D493" s="181"/>
      <c r="E493" s="15"/>
      <c r="F493" s="383">
        <f>$G$21</f>
        <v>0</v>
      </c>
      <c r="G493" s="369" t="s">
        <v>65</v>
      </c>
      <c r="H493" s="16">
        <v>0</v>
      </c>
      <c r="I493" s="193"/>
      <c r="J493" s="177"/>
      <c r="K493" s="543"/>
      <c r="L493" s="543">
        <f t="shared" si="176"/>
        <v>0</v>
      </c>
      <c r="M493" s="599">
        <f t="shared" si="177"/>
        <v>0</v>
      </c>
      <c r="N493" s="599"/>
      <c r="O493" s="599"/>
      <c r="P493" s="602"/>
      <c r="S493" s="164"/>
      <c r="T493" s="164"/>
      <c r="U493" s="164"/>
      <c r="V493" s="164"/>
      <c r="W493" s="164"/>
      <c r="X493" s="162"/>
      <c r="Y493" s="165"/>
      <c r="AI493" s="166"/>
      <c r="AJ493" s="166"/>
    </row>
    <row r="494" spans="1:38" ht="12.75" customHeight="1">
      <c r="A494" s="1">
        <f>A493+1</f>
        <v>6704</v>
      </c>
      <c r="B494" s="15" t="s">
        <v>348</v>
      </c>
      <c r="C494" s="175"/>
      <c r="D494" s="181"/>
      <c r="E494" s="15"/>
      <c r="F494" s="383">
        <f>$G$21+2</f>
        <v>2</v>
      </c>
      <c r="G494" s="369" t="s">
        <v>65</v>
      </c>
      <c r="H494" s="16">
        <v>0</v>
      </c>
      <c r="I494" s="193"/>
      <c r="J494" s="177"/>
      <c r="K494" s="543"/>
      <c r="L494" s="543">
        <f t="shared" si="176"/>
        <v>0</v>
      </c>
      <c r="M494" s="599">
        <f t="shared" si="177"/>
        <v>0</v>
      </c>
      <c r="N494" s="599"/>
      <c r="O494" s="599"/>
      <c r="P494" s="602"/>
      <c r="S494" s="164"/>
      <c r="T494" s="164"/>
      <c r="U494" s="164"/>
      <c r="V494" s="164"/>
      <c r="W494" s="164"/>
      <c r="X494" s="162"/>
      <c r="Y494" s="165"/>
      <c r="AI494" s="166"/>
      <c r="AJ494" s="166"/>
    </row>
    <row r="495" spans="1:38" ht="12.75" customHeight="1">
      <c r="A495" s="1">
        <f>A494+1</f>
        <v>6705</v>
      </c>
      <c r="B495" s="15" t="s">
        <v>602</v>
      </c>
      <c r="C495" s="175"/>
      <c r="D495" s="181"/>
      <c r="E495" s="175"/>
      <c r="F495" s="383">
        <v>0</v>
      </c>
      <c r="G495" s="176" t="s">
        <v>276</v>
      </c>
      <c r="H495" s="16">
        <v>200</v>
      </c>
      <c r="I495" s="193"/>
      <c r="J495" s="177"/>
      <c r="K495" s="543"/>
      <c r="L495" s="543">
        <f t="shared" si="176"/>
        <v>0</v>
      </c>
      <c r="M495" s="599">
        <f t="shared" si="177"/>
        <v>0</v>
      </c>
      <c r="N495" s="599"/>
      <c r="O495" s="599"/>
      <c r="P495" s="602"/>
      <c r="S495" s="164"/>
      <c r="T495" s="164"/>
      <c r="U495" s="164"/>
      <c r="V495" s="164"/>
      <c r="W495" s="164"/>
      <c r="X495" s="162"/>
      <c r="Y495" s="165"/>
      <c r="AI495" s="166"/>
      <c r="AJ495" s="166"/>
    </row>
    <row r="496" spans="1:38" ht="12.75" customHeight="1">
      <c r="A496" s="1">
        <v>6706</v>
      </c>
      <c r="B496" s="678" t="s">
        <v>605</v>
      </c>
      <c r="C496" s="175"/>
      <c r="D496" s="181"/>
      <c r="E496" s="175"/>
      <c r="F496" s="301"/>
      <c r="G496" s="679"/>
      <c r="H496" s="16"/>
      <c r="I496" s="193"/>
      <c r="J496" s="177"/>
      <c r="K496" s="543"/>
      <c r="L496" s="543">
        <v>0</v>
      </c>
      <c r="M496" s="599">
        <f>K496+L496</f>
        <v>0</v>
      </c>
      <c r="N496" s="599"/>
      <c r="O496" s="599"/>
      <c r="P496" s="602"/>
      <c r="S496" s="164"/>
      <c r="T496" s="164"/>
      <c r="U496" s="164"/>
      <c r="V496" s="164"/>
      <c r="W496" s="164"/>
      <c r="X496" s="162"/>
      <c r="Y496" s="165"/>
      <c r="AI496" s="166"/>
      <c r="AJ496" s="166"/>
    </row>
    <row r="497" spans="1:39" ht="12.75" customHeight="1">
      <c r="A497" s="1">
        <v>6707</v>
      </c>
      <c r="B497" s="678" t="s">
        <v>606</v>
      </c>
      <c r="C497" s="175"/>
      <c r="D497" s="181"/>
      <c r="E497" s="175"/>
      <c r="F497" s="301"/>
      <c r="G497" s="679"/>
      <c r="H497" s="16"/>
      <c r="I497" s="193"/>
      <c r="J497" s="177"/>
      <c r="K497" s="543"/>
      <c r="L497" s="543">
        <v>0</v>
      </c>
      <c r="M497" s="599">
        <f t="shared" si="177"/>
        <v>0</v>
      </c>
      <c r="N497" s="599"/>
      <c r="O497" s="599"/>
      <c r="P497" s="602"/>
      <c r="S497" s="164"/>
      <c r="T497" s="164"/>
      <c r="U497" s="164"/>
      <c r="V497" s="164"/>
      <c r="W497" s="164"/>
      <c r="X497" s="162"/>
      <c r="Y497" s="165"/>
      <c r="AI497" s="166"/>
      <c r="AJ497" s="166"/>
      <c r="AM497" s="16"/>
    </row>
    <row r="498" spans="1:39" ht="12.75" customHeight="1">
      <c r="C498" s="175"/>
      <c r="D498" s="181"/>
      <c r="E498" s="175"/>
      <c r="F498" s="17"/>
      <c r="H498" s="16"/>
      <c r="I498" s="193"/>
      <c r="J498" s="188"/>
      <c r="K498" s="601"/>
      <c r="L498" s="601"/>
      <c r="M498" s="599"/>
      <c r="N498" s="599"/>
      <c r="O498" s="599"/>
      <c r="P498" s="602"/>
      <c r="S498" s="164"/>
      <c r="T498" s="284"/>
      <c r="U498" s="284"/>
      <c r="V498" s="284"/>
      <c r="W498" s="284"/>
      <c r="X498" s="340"/>
      <c r="Y498" s="340"/>
      <c r="AI498" s="166"/>
      <c r="AJ498" s="166"/>
    </row>
    <row r="499" spans="1:39" ht="12.75" customHeight="1">
      <c r="C499" s="175"/>
      <c r="D499" s="181"/>
      <c r="E499" s="175"/>
      <c r="F499" s="17"/>
      <c r="H499" s="16"/>
      <c r="I499" s="193"/>
      <c r="J499" s="188"/>
      <c r="K499" s="601"/>
      <c r="L499" s="601"/>
      <c r="M499" s="599"/>
      <c r="N499" s="599"/>
      <c r="O499" s="599"/>
      <c r="P499" s="602"/>
      <c r="Q499" s="399"/>
      <c r="R499" s="399"/>
      <c r="S499" s="399"/>
      <c r="T499" s="164"/>
      <c r="U499" s="164"/>
      <c r="V499" s="164"/>
      <c r="W499" s="164"/>
      <c r="X499" s="162"/>
      <c r="Y499" s="165"/>
      <c r="AI499" s="166"/>
      <c r="AJ499" s="166"/>
    </row>
    <row r="500" spans="1:39" s="36" customFormat="1" ht="13.5" thickBot="1">
      <c r="A500" s="1"/>
      <c r="B500" s="411"/>
      <c r="C500" s="304"/>
      <c r="D500" s="190"/>
      <c r="E500" s="189"/>
      <c r="F500" s="195"/>
      <c r="G500" s="191"/>
      <c r="H500" s="341"/>
      <c r="I500" s="341" t="s">
        <v>575</v>
      </c>
      <c r="J500" s="221"/>
      <c r="K500" s="597">
        <f t="shared" ref="K500:P500" si="178">K424+K437+K445+K452+K471+K480+K489</f>
        <v>0</v>
      </c>
      <c r="L500" s="666">
        <f t="shared" si="178"/>
        <v>0</v>
      </c>
      <c r="M500" s="666">
        <f t="shared" si="178"/>
        <v>0</v>
      </c>
      <c r="N500" s="666">
        <f t="shared" si="178"/>
        <v>0</v>
      </c>
      <c r="O500" s="666">
        <f t="shared" si="178"/>
        <v>0</v>
      </c>
      <c r="P500" s="667">
        <f t="shared" si="178"/>
        <v>0</v>
      </c>
      <c r="Q500" s="63"/>
      <c r="R500" s="10"/>
      <c r="S500" s="164"/>
      <c r="T500" s="164"/>
      <c r="U500" s="164"/>
      <c r="V500" s="164"/>
      <c r="W500" s="164"/>
      <c r="X500" s="162"/>
      <c r="Y500" s="165"/>
      <c r="Z500" s="460"/>
      <c r="AA500" s="14"/>
      <c r="AB500" s="15"/>
      <c r="AC500" s="16"/>
      <c r="AD500" s="16"/>
      <c r="AE500" s="15"/>
      <c r="AF500" s="15"/>
      <c r="AG500" s="15"/>
      <c r="AH500" s="15"/>
      <c r="AI500" s="166"/>
      <c r="AJ500" s="166"/>
      <c r="AK500" s="63"/>
      <c r="AL500" s="19"/>
    </row>
    <row r="501" spans="1:39" s="36" customFormat="1" ht="12.75" customHeight="1" thickBot="1">
      <c r="A501" s="559"/>
      <c r="B501" s="563"/>
      <c r="C501" s="564"/>
      <c r="D501" s="565"/>
      <c r="E501" s="564"/>
      <c r="F501" s="525"/>
      <c r="G501" s="525"/>
      <c r="H501" s="566"/>
      <c r="I501" s="567"/>
      <c r="J501" s="568"/>
      <c r="K501" s="635"/>
      <c r="L501" s="635"/>
      <c r="M501" s="635"/>
      <c r="N501" s="635"/>
      <c r="O501" s="635"/>
      <c r="P501" s="635"/>
      <c r="Q501" s="173"/>
      <c r="R501" s="174"/>
      <c r="S501" s="164"/>
      <c r="T501" s="164"/>
      <c r="U501" s="164"/>
      <c r="V501" s="164"/>
      <c r="W501" s="164"/>
      <c r="X501" s="162"/>
      <c r="Y501" s="165"/>
      <c r="Z501" s="460"/>
      <c r="AA501" s="14"/>
      <c r="AB501" s="15"/>
      <c r="AC501" s="16"/>
      <c r="AD501" s="16"/>
      <c r="AE501" s="15"/>
      <c r="AF501" s="15"/>
      <c r="AG501" s="15"/>
      <c r="AH501" s="15"/>
      <c r="AI501" s="166"/>
      <c r="AJ501" s="166"/>
      <c r="AK501" s="63"/>
      <c r="AL501" s="19"/>
    </row>
    <row r="502" spans="1:39" ht="12.75" customHeight="1">
      <c r="C502" s="175"/>
      <c r="D502" s="181"/>
      <c r="E502" s="175"/>
      <c r="F502" s="17"/>
      <c r="G502" s="301"/>
      <c r="H502" s="16"/>
      <c r="I502" s="193"/>
      <c r="J502" s="188"/>
      <c r="K502" s="664"/>
      <c r="L502" s="664"/>
      <c r="M502" s="665"/>
      <c r="N502" s="665"/>
      <c r="O502" s="665"/>
      <c r="P502" s="665"/>
      <c r="S502" s="164"/>
      <c r="T502" s="164"/>
      <c r="U502" s="164"/>
      <c r="V502" s="164"/>
      <c r="W502" s="164"/>
      <c r="X502" s="162"/>
      <c r="Y502" s="165"/>
      <c r="Z502" s="482" t="s">
        <v>352</v>
      </c>
      <c r="AA502" s="179"/>
      <c r="AB502" s="48"/>
      <c r="AC502" s="180"/>
      <c r="AI502" s="321"/>
      <c r="AJ502" s="166"/>
    </row>
    <row r="503" spans="1:39" ht="39" customHeight="1">
      <c r="A503" s="89" t="s">
        <v>6</v>
      </c>
      <c r="B503" s="36" t="s">
        <v>349</v>
      </c>
      <c r="C503" s="159"/>
      <c r="D503" s="160"/>
      <c r="E503" s="159"/>
      <c r="F503" s="166"/>
      <c r="G503" s="161"/>
      <c r="H503" s="19"/>
      <c r="I503" s="193"/>
      <c r="J503" s="218"/>
      <c r="K503" s="609" t="s">
        <v>610</v>
      </c>
      <c r="L503" s="610" t="s">
        <v>609</v>
      </c>
      <c r="M503" s="611" t="s">
        <v>73</v>
      </c>
      <c r="N503" s="612" t="s">
        <v>594</v>
      </c>
      <c r="O503" s="612" t="s">
        <v>596</v>
      </c>
      <c r="P503" s="612" t="s">
        <v>595</v>
      </c>
      <c r="S503" s="164"/>
      <c r="T503" s="164"/>
      <c r="U503" s="164"/>
      <c r="V503" s="164"/>
      <c r="W503" s="164"/>
      <c r="X503" s="162"/>
      <c r="Y503" s="165"/>
      <c r="AI503" s="166"/>
      <c r="AJ503" s="166"/>
    </row>
    <row r="504" spans="1:39" ht="12.75" customHeight="1">
      <c r="A504" s="89"/>
      <c r="B504" s="167" t="s">
        <v>350</v>
      </c>
      <c r="C504" s="168"/>
      <c r="D504" s="169"/>
      <c r="E504" s="168"/>
      <c r="F504" s="341"/>
      <c r="G504" s="170"/>
      <c r="H504" s="171"/>
      <c r="I504" s="171" t="s">
        <v>13</v>
      </c>
      <c r="J504" s="172"/>
      <c r="K504" s="603">
        <f t="shared" ref="K504:P504" si="179">SUM(K505:K512)</f>
        <v>0</v>
      </c>
      <c r="L504" s="603">
        <f t="shared" si="179"/>
        <v>0</v>
      </c>
      <c r="M504" s="604">
        <f t="shared" si="179"/>
        <v>0</v>
      </c>
      <c r="N504" s="604">
        <f t="shared" si="179"/>
        <v>0</v>
      </c>
      <c r="O504" s="604">
        <f t="shared" si="179"/>
        <v>0</v>
      </c>
      <c r="P504" s="604">
        <f t="shared" si="179"/>
        <v>0</v>
      </c>
      <c r="S504" s="164"/>
      <c r="T504" s="164"/>
      <c r="U504" s="164"/>
      <c r="V504" s="164"/>
      <c r="W504" s="164"/>
      <c r="X504" s="162"/>
      <c r="Y504" s="165"/>
      <c r="AI504" s="166"/>
      <c r="AJ504" s="166"/>
    </row>
    <row r="505" spans="1:39" ht="12.75" customHeight="1">
      <c r="A505" s="1">
        <v>7100</v>
      </c>
      <c r="B505" s="15" t="s">
        <v>351</v>
      </c>
      <c r="C505" s="343"/>
      <c r="D505" s="252"/>
      <c r="E505" s="10"/>
      <c r="F505" s="379">
        <f>$G$21</f>
        <v>0</v>
      </c>
      <c r="G505" s="347" t="s">
        <v>65</v>
      </c>
      <c r="H505" s="247">
        <v>0</v>
      </c>
      <c r="I505" s="193"/>
      <c r="J505" s="177"/>
      <c r="K505" s="543"/>
      <c r="L505" s="543">
        <f t="shared" ref="L505:L510" si="180">F505*H505</f>
        <v>0</v>
      </c>
      <c r="M505" s="599">
        <f t="shared" ref="M505:M511" si="181">K505+L505</f>
        <v>0</v>
      </c>
      <c r="N505" s="599"/>
      <c r="O505" s="602"/>
      <c r="P505" s="599"/>
      <c r="S505" s="164"/>
      <c r="T505" s="164"/>
      <c r="U505" s="164"/>
      <c r="V505" s="164"/>
      <c r="W505" s="164"/>
      <c r="X505" s="162"/>
      <c r="Y505" s="165"/>
      <c r="AI505" s="166"/>
      <c r="AJ505" s="166"/>
    </row>
    <row r="506" spans="1:39" ht="12.75" customHeight="1">
      <c r="A506" s="1">
        <f t="shared" ref="A506:A511" si="182">A505+1</f>
        <v>7101</v>
      </c>
      <c r="B506" s="15" t="s">
        <v>353</v>
      </c>
      <c r="C506" s="343"/>
      <c r="D506" s="252"/>
      <c r="E506" s="10"/>
      <c r="F506" s="350"/>
      <c r="G506" s="347" t="s">
        <v>276</v>
      </c>
      <c r="H506" s="247">
        <v>0</v>
      </c>
      <c r="I506" s="193"/>
      <c r="J506" s="177"/>
      <c r="K506" s="543"/>
      <c r="L506" s="543">
        <f t="shared" si="180"/>
        <v>0</v>
      </c>
      <c r="M506" s="599">
        <f t="shared" si="181"/>
        <v>0</v>
      </c>
      <c r="N506" s="599"/>
      <c r="O506" s="602"/>
      <c r="P506" s="599"/>
      <c r="S506" s="164"/>
      <c r="T506" s="164"/>
      <c r="U506" s="164"/>
      <c r="V506" s="164"/>
      <c r="W506" s="164"/>
      <c r="X506" s="162"/>
      <c r="Y506" s="165"/>
      <c r="AI506" s="166"/>
      <c r="AJ506" s="166"/>
    </row>
    <row r="507" spans="1:39" ht="12.75" customHeight="1">
      <c r="A507" s="1">
        <f t="shared" si="182"/>
        <v>7102</v>
      </c>
      <c r="B507" s="15" t="s">
        <v>0</v>
      </c>
      <c r="C507" s="343"/>
      <c r="D507" s="252"/>
      <c r="E507" s="10"/>
      <c r="F507" s="350"/>
      <c r="G507" s="347" t="s">
        <v>276</v>
      </c>
      <c r="H507" s="247">
        <v>0</v>
      </c>
      <c r="I507" s="193"/>
      <c r="J507" s="177"/>
      <c r="K507" s="543"/>
      <c r="L507" s="543">
        <f t="shared" si="180"/>
        <v>0</v>
      </c>
      <c r="M507" s="599">
        <f t="shared" si="181"/>
        <v>0</v>
      </c>
      <c r="N507" s="599"/>
      <c r="O507" s="602"/>
      <c r="P507" s="599"/>
      <c r="S507" s="164"/>
      <c r="T507" s="164"/>
      <c r="U507" s="164"/>
      <c r="V507" s="164"/>
      <c r="W507" s="164"/>
      <c r="X507" s="162"/>
      <c r="Y507" s="165"/>
      <c r="AI507" s="166"/>
      <c r="AJ507" s="166"/>
    </row>
    <row r="508" spans="1:39" ht="12.75" customHeight="1">
      <c r="A508" s="1">
        <f t="shared" si="182"/>
        <v>7103</v>
      </c>
      <c r="B508" s="15" t="s">
        <v>354</v>
      </c>
      <c r="C508" s="10"/>
      <c r="D508" s="252"/>
      <c r="E508" s="10"/>
      <c r="F508" s="350"/>
      <c r="G508" s="347" t="s">
        <v>276</v>
      </c>
      <c r="H508" s="247">
        <v>0</v>
      </c>
      <c r="I508" s="193"/>
      <c r="J508" s="177"/>
      <c r="K508" s="543"/>
      <c r="L508" s="543">
        <f t="shared" si="180"/>
        <v>0</v>
      </c>
      <c r="M508" s="599">
        <f t="shared" si="181"/>
        <v>0</v>
      </c>
      <c r="N508" s="599"/>
      <c r="O508" s="602"/>
      <c r="P508" s="599"/>
      <c r="S508" s="164"/>
      <c r="T508" s="164"/>
      <c r="U508" s="164"/>
      <c r="V508" s="164"/>
      <c r="W508" s="164"/>
      <c r="X508" s="162"/>
      <c r="Y508" s="165"/>
      <c r="AI508" s="166"/>
      <c r="AJ508" s="166"/>
    </row>
    <row r="509" spans="1:39" ht="12.75" customHeight="1">
      <c r="A509" s="1">
        <f t="shared" si="182"/>
        <v>7104</v>
      </c>
      <c r="B509" s="288" t="s">
        <v>355</v>
      </c>
      <c r="C509" s="10"/>
      <c r="D509" s="252"/>
      <c r="E509" s="10"/>
      <c r="F509" s="379">
        <f>$G$21</f>
        <v>0</v>
      </c>
      <c r="G509" s="347" t="s">
        <v>65</v>
      </c>
      <c r="H509" s="247">
        <v>0</v>
      </c>
      <c r="I509" s="193"/>
      <c r="J509" s="177"/>
      <c r="K509" s="543"/>
      <c r="L509" s="543">
        <f t="shared" si="180"/>
        <v>0</v>
      </c>
      <c r="M509" s="599">
        <f t="shared" si="181"/>
        <v>0</v>
      </c>
      <c r="N509" s="599"/>
      <c r="O509" s="602"/>
      <c r="P509" s="599"/>
      <c r="S509" s="164"/>
      <c r="T509" s="164"/>
      <c r="U509" s="164"/>
      <c r="V509" s="164"/>
      <c r="W509" s="164"/>
      <c r="X509" s="162"/>
      <c r="Y509" s="165"/>
      <c r="AI509" s="166"/>
      <c r="AJ509" s="166"/>
    </row>
    <row r="510" spans="1:39" s="36" customFormat="1" ht="12.75" customHeight="1">
      <c r="A510" s="1">
        <f t="shared" si="182"/>
        <v>7105</v>
      </c>
      <c r="B510" s="15" t="s">
        <v>356</v>
      </c>
      <c r="C510" s="10"/>
      <c r="D510" s="252"/>
      <c r="E510" s="10"/>
      <c r="F510" s="379">
        <f>$G$21</f>
        <v>0</v>
      </c>
      <c r="G510" s="347" t="s">
        <v>65</v>
      </c>
      <c r="H510" s="247">
        <v>0</v>
      </c>
      <c r="I510" s="193"/>
      <c r="J510" s="177"/>
      <c r="K510" s="543"/>
      <c r="L510" s="543">
        <f t="shared" si="180"/>
        <v>0</v>
      </c>
      <c r="M510" s="599">
        <f t="shared" si="181"/>
        <v>0</v>
      </c>
      <c r="N510" s="599"/>
      <c r="O510" s="602"/>
      <c r="P510" s="599"/>
      <c r="Q510" s="173"/>
      <c r="R510" s="174"/>
      <c r="S510" s="164"/>
      <c r="T510" s="164"/>
      <c r="U510" s="164"/>
      <c r="V510" s="164"/>
      <c r="W510" s="164"/>
      <c r="X510" s="162"/>
      <c r="Y510" s="165"/>
      <c r="Z510" s="460"/>
      <c r="AA510" s="14"/>
      <c r="AB510" s="15"/>
      <c r="AC510" s="16"/>
      <c r="AD510" s="16"/>
      <c r="AE510" s="15"/>
      <c r="AF510" s="15"/>
      <c r="AG510" s="15"/>
      <c r="AH510" s="15"/>
      <c r="AI510" s="166"/>
      <c r="AJ510" s="166"/>
      <c r="AK510" s="63"/>
      <c r="AL510" s="19"/>
    </row>
    <row r="511" spans="1:39" ht="12.75" customHeight="1">
      <c r="A511" s="1">
        <f t="shared" si="182"/>
        <v>7106</v>
      </c>
      <c r="C511" s="10"/>
      <c r="D511" s="252"/>
      <c r="E511" s="10"/>
      <c r="F511" s="350"/>
      <c r="G511" s="347"/>
      <c r="H511" s="247"/>
      <c r="I511" s="193"/>
      <c r="J511" s="177"/>
      <c r="K511" s="543"/>
      <c r="L511" s="543"/>
      <c r="M511" s="599">
        <f t="shared" si="181"/>
        <v>0</v>
      </c>
      <c r="N511" s="599"/>
      <c r="O511" s="602"/>
      <c r="P511" s="599"/>
      <c r="S511" s="164"/>
      <c r="T511" s="164"/>
      <c r="U511" s="164"/>
      <c r="V511" s="164"/>
      <c r="W511" s="164"/>
      <c r="X511" s="162"/>
      <c r="Y511" s="165"/>
      <c r="Z511" s="482" t="s">
        <v>352</v>
      </c>
      <c r="AA511" s="179"/>
      <c r="AB511" s="48"/>
      <c r="AC511" s="180"/>
      <c r="AI511" s="166"/>
      <c r="AJ511" s="166"/>
    </row>
    <row r="512" spans="1:39" ht="12.75" customHeight="1">
      <c r="C512" s="10"/>
      <c r="D512" s="252"/>
      <c r="E512" s="10"/>
      <c r="F512" s="369"/>
      <c r="G512" s="347"/>
      <c r="H512" s="247"/>
      <c r="I512" s="193"/>
      <c r="J512" s="188"/>
      <c r="K512" s="601"/>
      <c r="L512" s="601"/>
      <c r="M512" s="599"/>
      <c r="N512" s="599"/>
      <c r="O512" s="602"/>
      <c r="P512" s="599"/>
      <c r="S512" s="164"/>
      <c r="T512" s="164"/>
      <c r="U512" s="164"/>
      <c r="V512" s="164"/>
      <c r="W512" s="164"/>
      <c r="X512" s="162"/>
      <c r="Y512" s="165"/>
      <c r="AI512" s="166"/>
      <c r="AJ512" s="166"/>
    </row>
    <row r="513" spans="1:38" ht="12.75" customHeight="1">
      <c r="A513" s="89"/>
      <c r="B513" s="167" t="s">
        <v>357</v>
      </c>
      <c r="C513" s="168"/>
      <c r="D513" s="169"/>
      <c r="E513" s="168"/>
      <c r="F513" s="341"/>
      <c r="G513" s="170"/>
      <c r="H513" s="171"/>
      <c r="I513" s="171" t="s">
        <v>13</v>
      </c>
      <c r="J513" s="172"/>
      <c r="K513" s="603">
        <f t="shared" ref="K513:P513" si="183">SUM(K514:K520)</f>
        <v>0</v>
      </c>
      <c r="L513" s="603">
        <f t="shared" si="183"/>
        <v>0</v>
      </c>
      <c r="M513" s="604">
        <f t="shared" si="183"/>
        <v>0</v>
      </c>
      <c r="N513" s="604">
        <f t="shared" si="183"/>
        <v>0</v>
      </c>
      <c r="O513" s="604">
        <f t="shared" si="183"/>
        <v>0</v>
      </c>
      <c r="P513" s="604">
        <f t="shared" si="183"/>
        <v>0</v>
      </c>
      <c r="S513" s="164"/>
      <c r="T513" s="164"/>
      <c r="U513" s="164"/>
      <c r="V513" s="164"/>
      <c r="W513" s="164"/>
      <c r="X513" s="162"/>
      <c r="Y513" s="165"/>
      <c r="AI513" s="166"/>
      <c r="AJ513" s="166"/>
    </row>
    <row r="514" spans="1:38" ht="12.75" customHeight="1">
      <c r="A514" s="1">
        <v>7200</v>
      </c>
      <c r="B514" s="15" t="s">
        <v>358</v>
      </c>
      <c r="C514" s="175"/>
      <c r="D514" s="181"/>
      <c r="E514" s="175"/>
      <c r="F514" s="379">
        <f>$G$21</f>
        <v>0</v>
      </c>
      <c r="G514" s="347" t="s">
        <v>65</v>
      </c>
      <c r="H514" s="16">
        <v>0</v>
      </c>
      <c r="I514" s="193"/>
      <c r="J514" s="177"/>
      <c r="K514" s="543"/>
      <c r="L514" s="543">
        <f>F514*H514</f>
        <v>0</v>
      </c>
      <c r="M514" s="599">
        <f t="shared" ref="M514:M519" si="184">K514+L514</f>
        <v>0</v>
      </c>
      <c r="N514" s="599"/>
      <c r="O514" s="602"/>
      <c r="P514" s="599"/>
      <c r="S514" s="164"/>
      <c r="T514" s="164"/>
      <c r="U514" s="164"/>
      <c r="V514" s="164"/>
      <c r="W514" s="164"/>
      <c r="X514" s="162"/>
      <c r="Y514" s="165"/>
      <c r="AI514" s="166"/>
      <c r="AJ514" s="166"/>
    </row>
    <row r="515" spans="1:38" ht="12.75" customHeight="1">
      <c r="A515" s="1">
        <v>7201</v>
      </c>
      <c r="B515" s="15" t="s">
        <v>576</v>
      </c>
      <c r="C515" s="175"/>
      <c r="D515" s="181"/>
      <c r="E515" s="175"/>
      <c r="F515" s="379">
        <f>$G$21</f>
        <v>0</v>
      </c>
      <c r="G515" s="347" t="s">
        <v>65</v>
      </c>
      <c r="H515" s="16">
        <v>0</v>
      </c>
      <c r="I515" s="193"/>
      <c r="J515" s="177"/>
      <c r="K515" s="543"/>
      <c r="L515" s="543">
        <f>F515*H515</f>
        <v>0</v>
      </c>
      <c r="M515" s="599">
        <f t="shared" si="184"/>
        <v>0</v>
      </c>
      <c r="N515" s="599"/>
      <c r="O515" s="602"/>
      <c r="P515" s="599"/>
      <c r="S515" s="164"/>
      <c r="T515" s="164"/>
      <c r="U515" s="164"/>
      <c r="V515" s="164"/>
      <c r="W515" s="164"/>
      <c r="X515" s="162"/>
      <c r="Y515" s="165"/>
      <c r="AI515" s="166"/>
      <c r="AJ515" s="166"/>
    </row>
    <row r="516" spans="1:38" ht="12.75" customHeight="1">
      <c r="A516" s="1">
        <v>7202</v>
      </c>
      <c r="B516" s="15" t="s">
        <v>577</v>
      </c>
      <c r="C516" s="175"/>
      <c r="D516" s="181"/>
      <c r="E516" s="175"/>
      <c r="F516" s="379">
        <f>$G$21</f>
        <v>0</v>
      </c>
      <c r="G516" s="347" t="s">
        <v>65</v>
      </c>
      <c r="H516" s="16">
        <v>0</v>
      </c>
      <c r="I516" s="193"/>
      <c r="J516" s="177"/>
      <c r="K516" s="543"/>
      <c r="L516" s="543">
        <f>F516*H516</f>
        <v>0</v>
      </c>
      <c r="M516" s="599">
        <f t="shared" si="184"/>
        <v>0</v>
      </c>
      <c r="N516" s="599"/>
      <c r="O516" s="602"/>
      <c r="P516" s="599"/>
      <c r="S516" s="164"/>
      <c r="T516" s="164"/>
      <c r="U516" s="164"/>
      <c r="V516" s="164"/>
      <c r="W516" s="164"/>
      <c r="X516" s="162"/>
      <c r="Y516" s="165"/>
      <c r="AI516" s="166"/>
      <c r="AJ516" s="166"/>
    </row>
    <row r="517" spans="1:38" ht="12.75" customHeight="1">
      <c r="A517" s="1">
        <v>7203</v>
      </c>
      <c r="B517" s="15" t="s">
        <v>359</v>
      </c>
      <c r="C517" s="175"/>
      <c r="D517" s="181"/>
      <c r="E517" s="175"/>
      <c r="F517" s="385">
        <v>0</v>
      </c>
      <c r="G517" s="347" t="s">
        <v>276</v>
      </c>
      <c r="H517" s="16">
        <v>0</v>
      </c>
      <c r="I517" s="193"/>
      <c r="J517" s="177"/>
      <c r="K517" s="543"/>
      <c r="L517" s="543">
        <f>F517*H517</f>
        <v>0</v>
      </c>
      <c r="M517" s="599">
        <f t="shared" si="184"/>
        <v>0</v>
      </c>
      <c r="N517" s="599"/>
      <c r="O517" s="602"/>
      <c r="P517" s="599"/>
      <c r="S517" s="164"/>
      <c r="T517" s="164"/>
      <c r="U517" s="164"/>
      <c r="V517" s="164"/>
      <c r="W517" s="164"/>
      <c r="X517" s="162"/>
      <c r="Y517" s="165"/>
      <c r="AI517" s="166"/>
      <c r="AJ517" s="166"/>
    </row>
    <row r="518" spans="1:38" s="36" customFormat="1" ht="12.75" customHeight="1">
      <c r="A518" s="1">
        <v>7204</v>
      </c>
      <c r="B518" s="15" t="s">
        <v>356</v>
      </c>
      <c r="C518" s="175"/>
      <c r="D518" s="181"/>
      <c r="E518" s="175"/>
      <c r="F518" s="379">
        <f>$G$21</f>
        <v>0</v>
      </c>
      <c r="G518" s="347" t="s">
        <v>65</v>
      </c>
      <c r="H518" s="16">
        <v>0</v>
      </c>
      <c r="I518" s="193"/>
      <c r="J518" s="177"/>
      <c r="K518" s="543"/>
      <c r="L518" s="543">
        <f>F518*H518</f>
        <v>0</v>
      </c>
      <c r="M518" s="599">
        <f t="shared" si="184"/>
        <v>0</v>
      </c>
      <c r="N518" s="599"/>
      <c r="O518" s="602"/>
      <c r="P518" s="599"/>
      <c r="Q518" s="63"/>
      <c r="R518" s="10"/>
      <c r="S518" s="164"/>
      <c r="T518" s="164"/>
      <c r="U518" s="164"/>
      <c r="V518" s="164"/>
      <c r="W518" s="164"/>
      <c r="X518" s="162"/>
      <c r="Y518" s="165"/>
      <c r="Z518" s="460"/>
      <c r="AA518" s="14"/>
      <c r="AB518" s="15"/>
      <c r="AC518" s="16"/>
      <c r="AD518" s="16"/>
      <c r="AE518" s="15"/>
      <c r="AF518" s="15"/>
      <c r="AG518" s="15"/>
      <c r="AH518" s="15"/>
      <c r="AI518" s="166"/>
      <c r="AJ518" s="166"/>
      <c r="AK518" s="63"/>
      <c r="AL518" s="19"/>
    </row>
    <row r="519" spans="1:38" ht="12.75" customHeight="1">
      <c r="A519" s="1">
        <v>7205</v>
      </c>
      <c r="C519" s="175"/>
      <c r="D519" s="181"/>
      <c r="E519" s="175"/>
      <c r="F519" s="17"/>
      <c r="G519" s="347"/>
      <c r="H519" s="16"/>
      <c r="I519" s="193"/>
      <c r="J519" s="177"/>
      <c r="K519" s="543"/>
      <c r="L519" s="543"/>
      <c r="M519" s="599">
        <f t="shared" si="184"/>
        <v>0</v>
      </c>
      <c r="N519" s="599"/>
      <c r="O519" s="602"/>
      <c r="P519" s="599"/>
      <c r="S519" s="164"/>
      <c r="T519" s="164"/>
      <c r="U519" s="164"/>
      <c r="V519" s="164"/>
      <c r="W519" s="164"/>
      <c r="X519" s="162"/>
      <c r="Y519" s="165"/>
      <c r="Z519" s="482" t="s">
        <v>352</v>
      </c>
      <c r="AA519" s="179"/>
      <c r="AB519" s="48"/>
      <c r="AC519" s="180"/>
      <c r="AI519" s="166"/>
      <c r="AJ519" s="166"/>
    </row>
    <row r="520" spans="1:38" ht="12.75" customHeight="1">
      <c r="C520" s="175"/>
      <c r="D520" s="181"/>
      <c r="E520" s="175"/>
      <c r="F520" s="17"/>
      <c r="G520" s="347"/>
      <c r="H520" s="16"/>
      <c r="I520" s="193"/>
      <c r="J520" s="188"/>
      <c r="K520" s="640"/>
      <c r="L520" s="640"/>
      <c r="M520" s="653"/>
      <c r="N520" s="653"/>
      <c r="O520" s="654"/>
      <c r="P520" s="653"/>
      <c r="S520" s="164"/>
      <c r="T520" s="164"/>
      <c r="U520" s="164"/>
      <c r="V520" s="164"/>
      <c r="W520" s="164"/>
      <c r="X520" s="162"/>
      <c r="Y520" s="165"/>
      <c r="AI520" s="166"/>
      <c r="AJ520" s="166"/>
    </row>
    <row r="521" spans="1:38" ht="12.75" customHeight="1">
      <c r="A521" s="89"/>
      <c r="B521" s="167" t="s">
        <v>360</v>
      </c>
      <c r="C521" s="168"/>
      <c r="D521" s="169"/>
      <c r="E521" s="168"/>
      <c r="F521" s="341"/>
      <c r="G521" s="386"/>
      <c r="H521" s="171"/>
      <c r="I521" s="171" t="s">
        <v>13</v>
      </c>
      <c r="J521" s="172"/>
      <c r="K521" s="603">
        <f t="shared" ref="K521:P521" si="185">SUM(K522:K528)</f>
        <v>0</v>
      </c>
      <c r="L521" s="603">
        <f t="shared" si="185"/>
        <v>0</v>
      </c>
      <c r="M521" s="603">
        <f t="shared" si="185"/>
        <v>0</v>
      </c>
      <c r="N521" s="603">
        <f t="shared" si="185"/>
        <v>0</v>
      </c>
      <c r="O521" s="603">
        <f t="shared" si="185"/>
        <v>0</v>
      </c>
      <c r="P521" s="668">
        <f t="shared" si="185"/>
        <v>0</v>
      </c>
      <c r="S521" s="164"/>
      <c r="T521" s="164"/>
      <c r="U521" s="164"/>
      <c r="V521" s="164"/>
      <c r="W521" s="164"/>
      <c r="X521" s="162"/>
      <c r="Y521" s="165"/>
      <c r="AI521" s="166"/>
      <c r="AJ521" s="166"/>
    </row>
    <row r="522" spans="1:38" ht="12.75" customHeight="1">
      <c r="A522" s="1">
        <v>7300</v>
      </c>
      <c r="B522" s="15" t="s">
        <v>361</v>
      </c>
      <c r="C522" s="175"/>
      <c r="D522" s="181"/>
      <c r="E522" s="175"/>
      <c r="F522" s="383">
        <f>$G$21</f>
        <v>0</v>
      </c>
      <c r="G522" s="347" t="s">
        <v>65</v>
      </c>
      <c r="H522" s="16">
        <v>0</v>
      </c>
      <c r="I522" s="193"/>
      <c r="J522" s="177"/>
      <c r="K522" s="543"/>
      <c r="L522" s="543">
        <f>F522*H522</f>
        <v>0</v>
      </c>
      <c r="M522" s="599">
        <f t="shared" ref="M522:M527" si="186">K522+L522</f>
        <v>0</v>
      </c>
      <c r="N522" s="599"/>
      <c r="O522" s="602"/>
      <c r="P522" s="599"/>
      <c r="S522" s="164"/>
      <c r="T522" s="164"/>
      <c r="U522" s="164"/>
      <c r="V522" s="164"/>
      <c r="W522" s="164"/>
      <c r="X522" s="162"/>
      <c r="Y522" s="165"/>
      <c r="AI522" s="166"/>
      <c r="AJ522" s="166"/>
    </row>
    <row r="523" spans="1:38" ht="12.75" customHeight="1">
      <c r="A523" s="1">
        <f>A522+1</f>
        <v>7301</v>
      </c>
      <c r="B523" s="15" t="s">
        <v>362</v>
      </c>
      <c r="C523" s="175"/>
      <c r="D523" s="181"/>
      <c r="E523" s="175"/>
      <c r="F523" s="17"/>
      <c r="G523" s="347" t="s">
        <v>276</v>
      </c>
      <c r="H523" s="16">
        <v>0</v>
      </c>
      <c r="I523" s="193"/>
      <c r="J523" s="177"/>
      <c r="K523" s="543"/>
      <c r="L523" s="543">
        <f>F523*H523</f>
        <v>0</v>
      </c>
      <c r="M523" s="599">
        <f t="shared" si="186"/>
        <v>0</v>
      </c>
      <c r="N523" s="599"/>
      <c r="O523" s="602"/>
      <c r="P523" s="599"/>
      <c r="S523" s="164"/>
      <c r="T523" s="164"/>
      <c r="U523" s="164"/>
      <c r="V523" s="164"/>
      <c r="W523" s="164"/>
      <c r="X523" s="162"/>
      <c r="Y523" s="165"/>
      <c r="AI523" s="166"/>
      <c r="AJ523" s="166"/>
    </row>
    <row r="524" spans="1:38" ht="12.75" customHeight="1">
      <c r="A524" s="1">
        <f>A523+1</f>
        <v>7302</v>
      </c>
      <c r="B524" s="15" t="s">
        <v>363</v>
      </c>
      <c r="C524" s="175"/>
      <c r="D524" s="181"/>
      <c r="E524" s="175"/>
      <c r="F524" s="383">
        <f>$G$21</f>
        <v>0</v>
      </c>
      <c r="G524" s="347" t="s">
        <v>65</v>
      </c>
      <c r="H524" s="16">
        <v>0</v>
      </c>
      <c r="I524" s="193"/>
      <c r="J524" s="177"/>
      <c r="K524" s="543"/>
      <c r="L524" s="543">
        <f>F524*H524</f>
        <v>0</v>
      </c>
      <c r="M524" s="599">
        <f t="shared" si="186"/>
        <v>0</v>
      </c>
      <c r="N524" s="599"/>
      <c r="O524" s="602"/>
      <c r="P524" s="599"/>
      <c r="S524" s="164"/>
      <c r="T524" s="164"/>
      <c r="U524" s="164"/>
      <c r="V524" s="164"/>
      <c r="W524" s="164"/>
      <c r="X524" s="162"/>
      <c r="Y524" s="165"/>
      <c r="AI524" s="166"/>
      <c r="AJ524" s="166"/>
    </row>
    <row r="525" spans="1:38" ht="12.75" customHeight="1">
      <c r="A525" s="1">
        <f>A524+1</f>
        <v>7303</v>
      </c>
      <c r="B525" s="15" t="s">
        <v>364</v>
      </c>
      <c r="C525" s="175"/>
      <c r="D525" s="181"/>
      <c r="E525" s="175"/>
      <c r="F525" s="383">
        <f>$G$21</f>
        <v>0</v>
      </c>
      <c r="G525" s="347" t="s">
        <v>65</v>
      </c>
      <c r="H525" s="16">
        <v>0</v>
      </c>
      <c r="I525" s="193"/>
      <c r="J525" s="177"/>
      <c r="K525" s="543"/>
      <c r="L525" s="543">
        <f>F525*H525</f>
        <v>0</v>
      </c>
      <c r="M525" s="599">
        <f t="shared" si="186"/>
        <v>0</v>
      </c>
      <c r="N525" s="599"/>
      <c r="O525" s="602"/>
      <c r="P525" s="599"/>
      <c r="S525" s="164"/>
      <c r="T525" s="164"/>
      <c r="U525" s="164"/>
      <c r="V525" s="164"/>
      <c r="W525" s="164"/>
      <c r="X525" s="162"/>
      <c r="Y525" s="165"/>
      <c r="AI525" s="166"/>
      <c r="AJ525" s="166"/>
    </row>
    <row r="526" spans="1:38" s="36" customFormat="1" ht="12.75" customHeight="1">
      <c r="A526" s="1">
        <f>A525+1</f>
        <v>7304</v>
      </c>
      <c r="B526" s="288" t="s">
        <v>356</v>
      </c>
      <c r="C526" s="175"/>
      <c r="D526" s="181"/>
      <c r="E526" s="175"/>
      <c r="F526" s="383">
        <f>$G$21</f>
        <v>0</v>
      </c>
      <c r="G526" s="347" t="s">
        <v>65</v>
      </c>
      <c r="H526" s="16">
        <v>0</v>
      </c>
      <c r="I526" s="58"/>
      <c r="J526" s="177"/>
      <c r="K526" s="543"/>
      <c r="L526" s="543">
        <f>F526*H526</f>
        <v>0</v>
      </c>
      <c r="M526" s="599">
        <f t="shared" si="186"/>
        <v>0</v>
      </c>
      <c r="N526" s="599"/>
      <c r="O526" s="602"/>
      <c r="P526" s="599"/>
      <c r="Q526" s="173"/>
      <c r="R526" s="174"/>
      <c r="S526" s="164"/>
      <c r="T526" s="164"/>
      <c r="U526" s="164"/>
      <c r="V526" s="164"/>
      <c r="W526" s="164"/>
      <c r="X526" s="162"/>
      <c r="Y526" s="165"/>
      <c r="Z526" s="460"/>
      <c r="AA526" s="14"/>
      <c r="AB526" s="15"/>
      <c r="AC526" s="16"/>
      <c r="AD526" s="16"/>
      <c r="AE526" s="15"/>
      <c r="AF526" s="15"/>
      <c r="AG526" s="15"/>
      <c r="AH526" s="15"/>
      <c r="AI526" s="166"/>
      <c r="AJ526" s="166"/>
      <c r="AK526" s="63"/>
      <c r="AL526" s="19"/>
    </row>
    <row r="527" spans="1:38" ht="12.75" customHeight="1">
      <c r="A527" s="1">
        <f>A526+1</f>
        <v>7305</v>
      </c>
      <c r="C527" s="175"/>
      <c r="D527" s="181"/>
      <c r="E527" s="175"/>
      <c r="F527" s="17"/>
      <c r="G527" s="347"/>
      <c r="H527" s="16"/>
      <c r="I527" s="193"/>
      <c r="J527" s="177"/>
      <c r="K527" s="543"/>
      <c r="L527" s="543"/>
      <c r="M527" s="599">
        <f t="shared" si="186"/>
        <v>0</v>
      </c>
      <c r="N527" s="599"/>
      <c r="O527" s="602"/>
      <c r="P527" s="599"/>
      <c r="S527" s="164"/>
      <c r="T527" s="164"/>
      <c r="U527" s="164"/>
      <c r="V527" s="164"/>
      <c r="W527" s="164"/>
      <c r="X527" s="162"/>
      <c r="Y527" s="165"/>
      <c r="Z527" s="482" t="s">
        <v>352</v>
      </c>
      <c r="AA527" s="179"/>
      <c r="AB527" s="48"/>
      <c r="AC527" s="180"/>
      <c r="AI527" s="166"/>
      <c r="AJ527" s="166"/>
    </row>
    <row r="528" spans="1:38" ht="12.75" customHeight="1">
      <c r="C528" s="175"/>
      <c r="D528" s="181"/>
      <c r="E528" s="175"/>
      <c r="F528" s="17"/>
      <c r="G528" s="347"/>
      <c r="H528" s="16"/>
      <c r="I528" s="193"/>
      <c r="J528" s="188"/>
      <c r="K528" s="601"/>
      <c r="L528" s="601"/>
      <c r="M528" s="599"/>
      <c r="N528" s="599"/>
      <c r="O528" s="602"/>
      <c r="P528" s="599"/>
      <c r="S528" s="164"/>
      <c r="T528" s="164"/>
      <c r="U528" s="164"/>
      <c r="V528" s="164"/>
      <c r="W528" s="164"/>
      <c r="X528" s="162"/>
      <c r="Y528" s="165"/>
      <c r="AI528" s="166"/>
      <c r="AJ528" s="166"/>
    </row>
    <row r="529" spans="1:38" ht="12.75" customHeight="1">
      <c r="B529" s="167" t="s">
        <v>365</v>
      </c>
      <c r="C529" s="168"/>
      <c r="D529" s="169"/>
      <c r="E529" s="168"/>
      <c r="F529" s="341"/>
      <c r="G529" s="386"/>
      <c r="H529" s="171"/>
      <c r="I529" s="171" t="s">
        <v>13</v>
      </c>
      <c r="J529" s="172"/>
      <c r="K529" s="603">
        <f t="shared" ref="K529:P529" si="187">SUM(K530:K536)</f>
        <v>0</v>
      </c>
      <c r="L529" s="603">
        <f t="shared" si="187"/>
        <v>0</v>
      </c>
      <c r="M529" s="604">
        <f t="shared" si="187"/>
        <v>0</v>
      </c>
      <c r="N529" s="604">
        <f t="shared" si="187"/>
        <v>0</v>
      </c>
      <c r="O529" s="604">
        <f t="shared" si="187"/>
        <v>0</v>
      </c>
      <c r="P529" s="604">
        <f t="shared" si="187"/>
        <v>0</v>
      </c>
      <c r="S529" s="164"/>
      <c r="T529" s="164"/>
      <c r="U529" s="164"/>
      <c r="V529" s="164"/>
      <c r="W529" s="164"/>
      <c r="X529" s="162"/>
      <c r="Y529" s="165"/>
      <c r="AI529" s="166"/>
      <c r="AJ529" s="166"/>
    </row>
    <row r="530" spans="1:38" ht="12.75" customHeight="1">
      <c r="A530" s="1">
        <v>7400</v>
      </c>
      <c r="B530" s="15" t="s">
        <v>366</v>
      </c>
      <c r="C530" s="175"/>
      <c r="D530" s="181"/>
      <c r="E530" s="175"/>
      <c r="F530" s="383">
        <f>$G$21</f>
        <v>0</v>
      </c>
      <c r="G530" s="347" t="s">
        <v>65</v>
      </c>
      <c r="H530" s="16">
        <v>0</v>
      </c>
      <c r="I530" s="193"/>
      <c r="J530" s="177"/>
      <c r="K530" s="543"/>
      <c r="L530" s="543">
        <f>F530*H530</f>
        <v>0</v>
      </c>
      <c r="M530" s="599">
        <f t="shared" ref="M530:M535" si="188">K530+L530</f>
        <v>0</v>
      </c>
      <c r="N530" s="599"/>
      <c r="O530" s="602"/>
      <c r="P530" s="599"/>
      <c r="S530" s="164"/>
      <c r="T530" s="164"/>
      <c r="U530" s="164"/>
      <c r="V530" s="164"/>
      <c r="W530" s="164"/>
      <c r="X530" s="162"/>
      <c r="Y530" s="165"/>
      <c r="AI530" s="166"/>
      <c r="AJ530" s="166"/>
    </row>
    <row r="531" spans="1:38" ht="12.75" customHeight="1">
      <c r="A531" s="1">
        <f>A530+1</f>
        <v>7401</v>
      </c>
      <c r="B531" s="15" t="s">
        <v>367</v>
      </c>
      <c r="C531" s="175"/>
      <c r="D531" s="181"/>
      <c r="E531" s="175"/>
      <c r="F531" s="17"/>
      <c r="G531" s="347" t="s">
        <v>276</v>
      </c>
      <c r="H531" s="16">
        <v>0</v>
      </c>
      <c r="I531" s="193"/>
      <c r="J531" s="177"/>
      <c r="K531" s="543"/>
      <c r="L531" s="543">
        <f>F531*H531</f>
        <v>0</v>
      </c>
      <c r="M531" s="599">
        <f t="shared" si="188"/>
        <v>0</v>
      </c>
      <c r="N531" s="599"/>
      <c r="O531" s="602"/>
      <c r="P531" s="599"/>
      <c r="S531" s="164"/>
      <c r="T531" s="164"/>
      <c r="U531" s="164"/>
      <c r="V531" s="164"/>
      <c r="W531" s="164"/>
      <c r="X531" s="162"/>
      <c r="Y531" s="165"/>
      <c r="AI531" s="166"/>
      <c r="AJ531" s="166"/>
    </row>
    <row r="532" spans="1:38" ht="12.75" customHeight="1">
      <c r="A532" s="1">
        <f>A531+1</f>
        <v>7402</v>
      </c>
      <c r="B532" s="15" t="s">
        <v>368</v>
      </c>
      <c r="C532" s="175"/>
      <c r="D532" s="181"/>
      <c r="E532" s="175"/>
      <c r="F532" s="17"/>
      <c r="G532" s="347" t="s">
        <v>276</v>
      </c>
      <c r="H532" s="16">
        <v>0</v>
      </c>
      <c r="I532" s="193"/>
      <c r="J532" s="177"/>
      <c r="K532" s="543"/>
      <c r="L532" s="543">
        <f>F532*H532</f>
        <v>0</v>
      </c>
      <c r="M532" s="599">
        <f t="shared" si="188"/>
        <v>0</v>
      </c>
      <c r="N532" s="599"/>
      <c r="O532" s="602"/>
      <c r="P532" s="599"/>
      <c r="S532" s="164"/>
      <c r="T532" s="164"/>
      <c r="U532" s="164"/>
      <c r="V532" s="164"/>
      <c r="W532" s="164"/>
      <c r="X532" s="162"/>
      <c r="Y532" s="165"/>
      <c r="AI532" s="166"/>
      <c r="AJ532" s="166"/>
    </row>
    <row r="533" spans="1:38" ht="12.75" customHeight="1">
      <c r="A533" s="1">
        <f>A532+1</f>
        <v>7403</v>
      </c>
      <c r="B533" s="15" t="s">
        <v>369</v>
      </c>
      <c r="C533" s="175"/>
      <c r="D533" s="181"/>
      <c r="E533" s="175"/>
      <c r="F533" s="17"/>
      <c r="G533" s="347" t="s">
        <v>276</v>
      </c>
      <c r="H533" s="16">
        <v>0</v>
      </c>
      <c r="I533" s="193"/>
      <c r="J533" s="177"/>
      <c r="K533" s="543"/>
      <c r="L533" s="543">
        <f>F533*H533</f>
        <v>0</v>
      </c>
      <c r="M533" s="599">
        <f t="shared" si="188"/>
        <v>0</v>
      </c>
      <c r="N533" s="599"/>
      <c r="O533" s="602"/>
      <c r="P533" s="599"/>
      <c r="S533" s="164"/>
      <c r="T533" s="164"/>
      <c r="U533" s="164"/>
      <c r="V533" s="164"/>
      <c r="W533" s="164"/>
      <c r="X533" s="162"/>
      <c r="Y533" s="165"/>
      <c r="AI533" s="166"/>
      <c r="AJ533" s="166"/>
    </row>
    <row r="534" spans="1:38" s="36" customFormat="1" ht="12.75" customHeight="1">
      <c r="A534" s="1">
        <f>A533+1</f>
        <v>7404</v>
      </c>
      <c r="B534" s="288" t="s">
        <v>356</v>
      </c>
      <c r="C534" s="175"/>
      <c r="D534" s="181"/>
      <c r="E534" s="175"/>
      <c r="F534" s="383">
        <f>$G$21</f>
        <v>0</v>
      </c>
      <c r="G534" s="347" t="s">
        <v>65</v>
      </c>
      <c r="H534" s="16">
        <v>0</v>
      </c>
      <c r="I534" s="193"/>
      <c r="J534" s="177"/>
      <c r="K534" s="543"/>
      <c r="L534" s="543">
        <f>F534*H534</f>
        <v>0</v>
      </c>
      <c r="M534" s="599">
        <f t="shared" si="188"/>
        <v>0</v>
      </c>
      <c r="N534" s="599"/>
      <c r="O534" s="602"/>
      <c r="P534" s="599"/>
      <c r="Q534" s="173"/>
      <c r="R534" s="174"/>
      <c r="S534" s="164"/>
      <c r="T534" s="164"/>
      <c r="U534" s="164"/>
      <c r="V534" s="164"/>
      <c r="W534" s="164"/>
      <c r="X534" s="162"/>
      <c r="Y534" s="165"/>
      <c r="Z534" s="460"/>
      <c r="AA534" s="14"/>
      <c r="AB534" s="15"/>
      <c r="AC534" s="16"/>
      <c r="AD534" s="16"/>
      <c r="AE534" s="15"/>
      <c r="AF534" s="15"/>
      <c r="AG534" s="15"/>
      <c r="AH534" s="15"/>
      <c r="AI534" s="166"/>
      <c r="AJ534" s="166"/>
      <c r="AK534" s="63"/>
      <c r="AL534" s="19"/>
    </row>
    <row r="535" spans="1:38" ht="12.75" customHeight="1">
      <c r="A535" s="1">
        <f>A534+1</f>
        <v>7405</v>
      </c>
      <c r="C535" s="175"/>
      <c r="D535" s="181"/>
      <c r="E535" s="175"/>
      <c r="F535" s="17"/>
      <c r="G535" s="347"/>
      <c r="H535" s="16"/>
      <c r="I535" s="193"/>
      <c r="J535" s="177"/>
      <c r="K535" s="543"/>
      <c r="L535" s="543"/>
      <c r="M535" s="599">
        <f t="shared" si="188"/>
        <v>0</v>
      </c>
      <c r="N535" s="599"/>
      <c r="O535" s="602"/>
      <c r="P535" s="599"/>
      <c r="S535" s="164"/>
      <c r="T535" s="164"/>
      <c r="U535" s="164"/>
      <c r="V535" s="164"/>
      <c r="W535" s="164"/>
      <c r="X535" s="162"/>
      <c r="Y535" s="165"/>
      <c r="Z535" s="482" t="s">
        <v>370</v>
      </c>
      <c r="AA535" s="179"/>
      <c r="AB535" s="48"/>
      <c r="AC535" s="180"/>
      <c r="AI535" s="166"/>
      <c r="AJ535" s="166"/>
    </row>
    <row r="536" spans="1:38" ht="12.75" customHeight="1">
      <c r="C536" s="175"/>
      <c r="D536" s="181"/>
      <c r="E536" s="175"/>
      <c r="F536" s="17"/>
      <c r="G536" s="347"/>
      <c r="H536" s="16"/>
      <c r="I536" s="193"/>
      <c r="J536" s="188"/>
      <c r="K536" s="601"/>
      <c r="L536" s="601"/>
      <c r="M536" s="599"/>
      <c r="N536" s="599"/>
      <c r="O536" s="602"/>
      <c r="P536" s="599"/>
      <c r="S536" s="164"/>
      <c r="T536" s="164"/>
      <c r="U536" s="164"/>
      <c r="V536" s="164"/>
      <c r="W536" s="164"/>
      <c r="X536" s="162"/>
      <c r="Y536" s="165"/>
      <c r="Z536" s="500"/>
      <c r="AA536" s="206"/>
      <c r="AB536" s="187"/>
      <c r="AC536" s="182"/>
      <c r="AI536" s="166"/>
      <c r="AJ536" s="166"/>
    </row>
    <row r="537" spans="1:38" ht="12.75" customHeight="1">
      <c r="B537" s="167" t="s">
        <v>10</v>
      </c>
      <c r="C537" s="168"/>
      <c r="D537" s="169"/>
      <c r="E537" s="168"/>
      <c r="F537" s="341"/>
      <c r="G537" s="386"/>
      <c r="H537" s="171"/>
      <c r="I537" s="171" t="s">
        <v>13</v>
      </c>
      <c r="J537" s="172"/>
      <c r="K537" s="603">
        <f t="shared" ref="K537:P537" si="189">SUM(K538:K544)</f>
        <v>0</v>
      </c>
      <c r="L537" s="603">
        <f t="shared" si="189"/>
        <v>0</v>
      </c>
      <c r="M537" s="604">
        <f t="shared" si="189"/>
        <v>0</v>
      </c>
      <c r="N537" s="604">
        <f t="shared" si="189"/>
        <v>0</v>
      </c>
      <c r="O537" s="604">
        <f t="shared" si="189"/>
        <v>0</v>
      </c>
      <c r="P537" s="604">
        <f t="shared" si="189"/>
        <v>0</v>
      </c>
      <c r="S537" s="164"/>
      <c r="T537" s="164"/>
      <c r="U537" s="164"/>
      <c r="V537" s="164"/>
      <c r="W537" s="164"/>
      <c r="X537" s="162"/>
      <c r="Y537" s="165"/>
      <c r="AI537" s="166"/>
      <c r="AJ537" s="166"/>
    </row>
    <row r="538" spans="1:38" ht="12.75" customHeight="1">
      <c r="A538" s="1">
        <v>7500</v>
      </c>
      <c r="B538" s="15" t="s">
        <v>578</v>
      </c>
      <c r="C538" s="175"/>
      <c r="D538" s="181"/>
      <c r="E538" s="175"/>
      <c r="F538" s="383">
        <f>$G$263</f>
        <v>0</v>
      </c>
      <c r="G538" s="347" t="s">
        <v>65</v>
      </c>
      <c r="H538" s="16">
        <v>0</v>
      </c>
      <c r="I538" s="193"/>
      <c r="J538" s="177"/>
      <c r="K538" s="543"/>
      <c r="L538" s="543">
        <f>F538*H538</f>
        <v>0</v>
      </c>
      <c r="M538" s="599">
        <f t="shared" ref="M538:M542" si="190">K538+L538</f>
        <v>0</v>
      </c>
      <c r="N538" s="599"/>
      <c r="O538" s="602"/>
      <c r="P538" s="599"/>
      <c r="S538" s="164"/>
      <c r="T538" s="164"/>
      <c r="U538" s="164"/>
      <c r="V538" s="164"/>
      <c r="W538" s="164"/>
      <c r="X538" s="162"/>
      <c r="Y538" s="165"/>
      <c r="AI538" s="166"/>
      <c r="AJ538" s="15"/>
    </row>
    <row r="539" spans="1:38" ht="12.75" customHeight="1">
      <c r="A539" s="1">
        <f>A538+1</f>
        <v>7501</v>
      </c>
      <c r="B539" s="15" t="s">
        <v>371</v>
      </c>
      <c r="C539" s="175"/>
      <c r="D539" s="181"/>
      <c r="E539" s="175"/>
      <c r="F539" s="301"/>
      <c r="G539" s="347" t="s">
        <v>65</v>
      </c>
      <c r="H539" s="16">
        <v>0</v>
      </c>
      <c r="I539" s="193"/>
      <c r="J539" s="177"/>
      <c r="K539" s="543"/>
      <c r="L539" s="543">
        <f>F539*H539</f>
        <v>0</v>
      </c>
      <c r="M539" s="599">
        <f t="shared" si="190"/>
        <v>0</v>
      </c>
      <c r="N539" s="599"/>
      <c r="O539" s="602"/>
      <c r="P539" s="599"/>
      <c r="S539" s="164"/>
      <c r="T539" s="164"/>
      <c r="U539" s="164"/>
      <c r="V539" s="164"/>
      <c r="W539" s="164"/>
      <c r="X539" s="162"/>
      <c r="Y539" s="165"/>
      <c r="AI539" s="166"/>
      <c r="AJ539" s="15"/>
    </row>
    <row r="540" spans="1:38" ht="12.75" customHeight="1">
      <c r="A540" s="1">
        <f>A539+1</f>
        <v>7502</v>
      </c>
      <c r="B540" s="15" t="s">
        <v>372</v>
      </c>
      <c r="C540" s="175"/>
      <c r="D540" s="181"/>
      <c r="E540" s="175"/>
      <c r="F540" s="387">
        <v>0</v>
      </c>
      <c r="G540" s="347" t="s">
        <v>276</v>
      </c>
      <c r="H540" s="16">
        <v>0</v>
      </c>
      <c r="I540" s="193"/>
      <c r="J540" s="177"/>
      <c r="K540" s="543"/>
      <c r="L540" s="543">
        <f>F540*H540</f>
        <v>0</v>
      </c>
      <c r="M540" s="599">
        <f t="shared" si="190"/>
        <v>0</v>
      </c>
      <c r="N540" s="599"/>
      <c r="O540" s="602"/>
      <c r="P540" s="599"/>
      <c r="S540" s="164"/>
      <c r="T540" s="164"/>
      <c r="U540" s="164"/>
      <c r="V540" s="164"/>
      <c r="W540" s="164"/>
      <c r="X540" s="162"/>
      <c r="Y540" s="165"/>
      <c r="AI540" s="166"/>
      <c r="AJ540" s="15"/>
    </row>
    <row r="541" spans="1:38" ht="14.1" customHeight="1">
      <c r="A541" s="1">
        <f>A540+1</f>
        <v>7503</v>
      </c>
      <c r="B541" s="15" t="s">
        <v>373</v>
      </c>
      <c r="C541" s="175"/>
      <c r="D541" s="181"/>
      <c r="E541" s="175"/>
      <c r="F541" s="383">
        <f>$F$538</f>
        <v>0</v>
      </c>
      <c r="G541" s="347" t="s">
        <v>65</v>
      </c>
      <c r="H541" s="16">
        <v>0</v>
      </c>
      <c r="I541" s="193"/>
      <c r="J541" s="177"/>
      <c r="K541" s="543"/>
      <c r="L541" s="543">
        <f>F541*H541</f>
        <v>0</v>
      </c>
      <c r="M541" s="599">
        <f t="shared" si="190"/>
        <v>0</v>
      </c>
      <c r="N541" s="599"/>
      <c r="O541" s="602"/>
      <c r="P541" s="599"/>
      <c r="S541" s="164"/>
      <c r="T541" s="164"/>
      <c r="U541" s="164"/>
      <c r="V541" s="164"/>
      <c r="W541" s="164"/>
      <c r="X541" s="162"/>
      <c r="Y541" s="165"/>
      <c r="AI541" s="166"/>
      <c r="AJ541" s="166"/>
    </row>
    <row r="542" spans="1:38" s="36" customFormat="1" ht="12.75" customHeight="1">
      <c r="A542" s="1">
        <f>A541+1</f>
        <v>7504</v>
      </c>
      <c r="B542" s="15"/>
      <c r="C542" s="175"/>
      <c r="D542" s="181"/>
      <c r="E542" s="175"/>
      <c r="F542" s="387"/>
      <c r="G542" s="347"/>
      <c r="H542" s="16"/>
      <c r="I542" s="193"/>
      <c r="J542" s="177"/>
      <c r="K542" s="543"/>
      <c r="L542" s="543"/>
      <c r="M542" s="599">
        <f t="shared" si="190"/>
        <v>0</v>
      </c>
      <c r="N542" s="599"/>
      <c r="O542" s="602"/>
      <c r="P542" s="599"/>
      <c r="Q542" s="63"/>
      <c r="R542" s="10"/>
      <c r="S542" s="164"/>
      <c r="T542" s="164"/>
      <c r="U542" s="164"/>
      <c r="V542" s="164"/>
      <c r="W542" s="164"/>
      <c r="X542" s="162"/>
      <c r="Y542" s="165"/>
      <c r="Z542" s="460"/>
      <c r="AA542" s="14"/>
      <c r="AB542" s="15"/>
      <c r="AC542" s="16"/>
      <c r="AD542" s="16" t="s">
        <v>40</v>
      </c>
      <c r="AE542" s="15"/>
      <c r="AF542" s="15"/>
      <c r="AG542" s="15"/>
      <c r="AH542" s="15"/>
      <c r="AI542" s="166"/>
      <c r="AJ542" s="166"/>
      <c r="AK542" s="63"/>
      <c r="AL542" s="19"/>
    </row>
    <row r="543" spans="1:38" ht="12.75" customHeight="1">
      <c r="C543" s="175"/>
      <c r="D543" s="181"/>
      <c r="E543" s="175"/>
      <c r="F543" s="387"/>
      <c r="G543" s="347"/>
      <c r="H543" s="16"/>
      <c r="I543" s="193"/>
      <c r="J543" s="415"/>
      <c r="K543" s="543"/>
      <c r="L543" s="543"/>
      <c r="M543" s="599"/>
      <c r="N543" s="599"/>
      <c r="O543" s="602"/>
      <c r="P543" s="599"/>
      <c r="S543" s="164"/>
      <c r="T543" s="164"/>
      <c r="U543" s="164"/>
      <c r="V543" s="164"/>
      <c r="W543" s="164"/>
      <c r="X543" s="162"/>
      <c r="Y543" s="165"/>
      <c r="AI543" s="166"/>
      <c r="AJ543" s="166"/>
    </row>
    <row r="544" spans="1:38" ht="12.75" customHeight="1">
      <c r="A544" s="254"/>
      <c r="B544" s="56"/>
      <c r="C544" s="196"/>
      <c r="D544" s="197"/>
      <c r="E544" s="196"/>
      <c r="F544" s="198"/>
      <c r="G544" s="388"/>
      <c r="H544" s="57"/>
      <c r="I544" s="310"/>
      <c r="J544" s="310"/>
      <c r="K544" s="640"/>
      <c r="L544" s="640"/>
      <c r="M544" s="653"/>
      <c r="N544" s="653"/>
      <c r="O544" s="654"/>
      <c r="P544" s="653"/>
      <c r="S544" s="164"/>
      <c r="T544" s="164"/>
      <c r="U544" s="164"/>
      <c r="V544" s="164"/>
      <c r="W544" s="164"/>
      <c r="X544" s="162"/>
      <c r="Y544" s="165"/>
      <c r="AI544" s="166"/>
      <c r="AJ544" s="166"/>
    </row>
    <row r="545" spans="1:38" ht="12.75" customHeight="1">
      <c r="A545" s="89"/>
      <c r="B545" s="167" t="s">
        <v>374</v>
      </c>
      <c r="C545" s="168"/>
      <c r="D545" s="169"/>
      <c r="E545" s="168"/>
      <c r="F545" s="341"/>
      <c r="G545" s="386"/>
      <c r="H545" s="171"/>
      <c r="I545" s="171" t="s">
        <v>13</v>
      </c>
      <c r="J545" s="172"/>
      <c r="K545" s="603">
        <f t="shared" ref="K545:P545" si="191">SUM(K546:K560)</f>
        <v>0</v>
      </c>
      <c r="L545" s="603">
        <f t="shared" si="191"/>
        <v>0</v>
      </c>
      <c r="M545" s="603">
        <f t="shared" si="191"/>
        <v>0</v>
      </c>
      <c r="N545" s="603">
        <f t="shared" si="191"/>
        <v>0</v>
      </c>
      <c r="O545" s="603">
        <f t="shared" si="191"/>
        <v>0</v>
      </c>
      <c r="P545" s="668">
        <f t="shared" si="191"/>
        <v>0</v>
      </c>
      <c r="S545" s="164"/>
      <c r="T545" s="164"/>
      <c r="U545" s="164"/>
      <c r="V545" s="164"/>
      <c r="W545" s="164"/>
      <c r="X545" s="162"/>
      <c r="Y545" s="165"/>
      <c r="AI545" s="166"/>
      <c r="AJ545" s="166"/>
    </row>
    <row r="546" spans="1:38" ht="12.75" customHeight="1">
      <c r="A546" s="1">
        <v>7600</v>
      </c>
      <c r="B546" s="288" t="s">
        <v>375</v>
      </c>
      <c r="C546" s="175"/>
      <c r="D546" s="181"/>
      <c r="E546" s="175"/>
      <c r="F546" s="55">
        <v>0</v>
      </c>
      <c r="G546" s="252" t="s">
        <v>108</v>
      </c>
      <c r="H546" s="16">
        <v>0</v>
      </c>
      <c r="I546" s="58"/>
      <c r="J546" s="177"/>
      <c r="K546" s="543"/>
      <c r="L546" s="543">
        <f>F546*H546</f>
        <v>0</v>
      </c>
      <c r="M546" s="599">
        <f>K546+L546</f>
        <v>0</v>
      </c>
      <c r="N546" s="599"/>
      <c r="O546" s="602"/>
      <c r="P546" s="599"/>
      <c r="S546" s="164"/>
      <c r="T546" s="164"/>
      <c r="U546" s="164"/>
      <c r="V546" s="164"/>
      <c r="W546" s="164"/>
      <c r="X546" s="162"/>
      <c r="Y546" s="165"/>
      <c r="AI546" s="166"/>
      <c r="AJ546" s="166"/>
    </row>
    <row r="547" spans="1:38" ht="12.75" customHeight="1">
      <c r="A547" s="1">
        <f>A546+1</f>
        <v>7601</v>
      </c>
      <c r="B547" s="15" t="s">
        <v>579</v>
      </c>
      <c r="C547" s="175"/>
      <c r="D547" s="181"/>
      <c r="E547" s="175"/>
      <c r="F547" s="387">
        <v>0</v>
      </c>
      <c r="G547" s="347" t="s">
        <v>65</v>
      </c>
      <c r="H547" s="16">
        <v>0</v>
      </c>
      <c r="I547" s="193"/>
      <c r="J547" s="177"/>
      <c r="K547" s="543"/>
      <c r="L547" s="543">
        <f t="shared" ref="L547:L554" si="192">F547*H547</f>
        <v>0</v>
      </c>
      <c r="M547" s="599">
        <f t="shared" ref="M547:M559" si="193">K547+L547</f>
        <v>0</v>
      </c>
      <c r="N547" s="599"/>
      <c r="O547" s="602"/>
      <c r="P547" s="599"/>
      <c r="S547" s="164"/>
      <c r="T547" s="164"/>
      <c r="U547" s="164"/>
      <c r="V547" s="164"/>
      <c r="W547" s="164"/>
      <c r="X547" s="162"/>
      <c r="Y547" s="165"/>
      <c r="AI547" s="166"/>
      <c r="AJ547" s="166"/>
    </row>
    <row r="548" spans="1:38" ht="12.75" customHeight="1">
      <c r="A548" s="1">
        <f t="shared" ref="A548:A559" si="194">A547+1</f>
        <v>7602</v>
      </c>
      <c r="B548" s="15" t="s">
        <v>376</v>
      </c>
      <c r="C548" s="175"/>
      <c r="D548" s="181"/>
      <c r="E548" s="387" t="s">
        <v>377</v>
      </c>
      <c r="F548" s="17">
        <v>0</v>
      </c>
      <c r="G548" s="252" t="s">
        <v>378</v>
      </c>
      <c r="H548" s="16">
        <v>0</v>
      </c>
      <c r="I548" s="193"/>
      <c r="J548" s="177"/>
      <c r="K548" s="543"/>
      <c r="L548" s="543">
        <f t="shared" si="192"/>
        <v>0</v>
      </c>
      <c r="M548" s="599">
        <f t="shared" si="193"/>
        <v>0</v>
      </c>
      <c r="N548" s="599"/>
      <c r="O548" s="602"/>
      <c r="P548" s="599"/>
      <c r="S548" s="164"/>
      <c r="T548" s="164"/>
      <c r="U548" s="164"/>
      <c r="V548" s="164"/>
      <c r="W548" s="164"/>
      <c r="X548" s="162"/>
      <c r="Y548" s="165"/>
      <c r="AI548" s="166"/>
      <c r="AJ548" s="166"/>
    </row>
    <row r="549" spans="1:38" ht="12.75" customHeight="1">
      <c r="A549" s="1">
        <f t="shared" si="194"/>
        <v>7603</v>
      </c>
      <c r="B549" s="15" t="s">
        <v>379</v>
      </c>
      <c r="C549" s="175"/>
      <c r="D549" s="181"/>
      <c r="E549" s="387" t="s">
        <v>377</v>
      </c>
      <c r="F549" s="387">
        <v>0</v>
      </c>
      <c r="G549" s="252" t="s">
        <v>378</v>
      </c>
      <c r="H549" s="16">
        <v>0</v>
      </c>
      <c r="I549" s="193"/>
      <c r="J549" s="177"/>
      <c r="K549" s="543"/>
      <c r="L549" s="543">
        <f t="shared" si="192"/>
        <v>0</v>
      </c>
      <c r="M549" s="599">
        <f t="shared" si="193"/>
        <v>0</v>
      </c>
      <c r="N549" s="599"/>
      <c r="O549" s="602"/>
      <c r="P549" s="599"/>
      <c r="S549" s="164"/>
      <c r="T549" s="164"/>
      <c r="U549" s="164"/>
      <c r="V549" s="164"/>
      <c r="W549" s="164"/>
      <c r="X549" s="162"/>
      <c r="Y549" s="165"/>
      <c r="AI549" s="166"/>
      <c r="AJ549" s="166"/>
    </row>
    <row r="550" spans="1:38" ht="12.75" customHeight="1">
      <c r="A550" s="1">
        <f t="shared" si="194"/>
        <v>7604</v>
      </c>
      <c r="B550" s="288" t="s">
        <v>380</v>
      </c>
      <c r="C550" s="175"/>
      <c r="D550" s="181"/>
      <c r="E550" s="387" t="s">
        <v>377</v>
      </c>
      <c r="F550" s="387">
        <v>0</v>
      </c>
      <c r="G550" s="252" t="s">
        <v>378</v>
      </c>
      <c r="H550" s="16">
        <v>0</v>
      </c>
      <c r="I550" s="193"/>
      <c r="J550" s="177"/>
      <c r="K550" s="543"/>
      <c r="L550" s="543">
        <f t="shared" si="192"/>
        <v>0</v>
      </c>
      <c r="M550" s="599">
        <f t="shared" si="193"/>
        <v>0</v>
      </c>
      <c r="N550" s="599"/>
      <c r="O550" s="602"/>
      <c r="P550" s="599"/>
      <c r="S550" s="164"/>
      <c r="T550" s="164"/>
      <c r="U550" s="164"/>
      <c r="V550" s="164"/>
      <c r="W550" s="164"/>
      <c r="X550" s="162"/>
      <c r="Y550" s="165"/>
      <c r="AI550" s="166"/>
      <c r="AJ550" s="166"/>
    </row>
    <row r="551" spans="1:38" ht="12.75" customHeight="1">
      <c r="A551" s="1">
        <f t="shared" si="194"/>
        <v>7605</v>
      </c>
      <c r="B551" s="15" t="s">
        <v>381</v>
      </c>
      <c r="C551" s="175"/>
      <c r="D551" s="181"/>
      <c r="E551" s="387" t="s">
        <v>377</v>
      </c>
      <c r="F551" s="17">
        <v>0</v>
      </c>
      <c r="G551" s="252" t="s">
        <v>378</v>
      </c>
      <c r="H551" s="16">
        <v>0</v>
      </c>
      <c r="I551" s="193"/>
      <c r="J551" s="177"/>
      <c r="K551" s="543"/>
      <c r="L551" s="543">
        <f t="shared" si="192"/>
        <v>0</v>
      </c>
      <c r="M551" s="599">
        <f t="shared" si="193"/>
        <v>0</v>
      </c>
      <c r="N551" s="599"/>
      <c r="O551" s="602"/>
      <c r="P551" s="599"/>
      <c r="S551" s="164"/>
      <c r="T551" s="164"/>
      <c r="U551" s="164"/>
      <c r="V551" s="164"/>
      <c r="W551" s="164"/>
      <c r="X551" s="162"/>
      <c r="Y551" s="165"/>
      <c r="AI551" s="166"/>
      <c r="AJ551" s="166"/>
    </row>
    <row r="552" spans="1:38" ht="12.75" customHeight="1">
      <c r="A552" s="1">
        <f t="shared" si="194"/>
        <v>7606</v>
      </c>
      <c r="B552" s="15" t="s">
        <v>382</v>
      </c>
      <c r="C552" s="175"/>
      <c r="D552" s="181"/>
      <c r="E552" s="387" t="s">
        <v>377</v>
      </c>
      <c r="F552" s="17">
        <v>0</v>
      </c>
      <c r="G552" s="252" t="s">
        <v>378</v>
      </c>
      <c r="H552" s="16">
        <v>0</v>
      </c>
      <c r="I552" s="193"/>
      <c r="J552" s="177"/>
      <c r="K552" s="543"/>
      <c r="L552" s="543">
        <f t="shared" si="192"/>
        <v>0</v>
      </c>
      <c r="M552" s="599">
        <f t="shared" si="193"/>
        <v>0</v>
      </c>
      <c r="N552" s="599"/>
      <c r="O552" s="602"/>
      <c r="P552" s="599"/>
      <c r="S552" s="164"/>
      <c r="T552" s="164"/>
      <c r="U552" s="164"/>
      <c r="V552" s="164"/>
      <c r="W552" s="164"/>
      <c r="X552" s="162"/>
      <c r="Y552" s="165"/>
      <c r="AI552" s="166"/>
      <c r="AJ552" s="166"/>
    </row>
    <row r="553" spans="1:38" ht="12.75" customHeight="1">
      <c r="A553" s="1">
        <f t="shared" si="194"/>
        <v>7607</v>
      </c>
      <c r="B553" s="15" t="s">
        <v>383</v>
      </c>
      <c r="C553" s="175"/>
      <c r="D553" s="181"/>
      <c r="E553" s="387" t="s">
        <v>377</v>
      </c>
      <c r="F553" s="17">
        <v>0</v>
      </c>
      <c r="G553" s="252" t="s">
        <v>378</v>
      </c>
      <c r="H553" s="16">
        <v>0</v>
      </c>
      <c r="I553" s="193"/>
      <c r="J553" s="177"/>
      <c r="K553" s="543"/>
      <c r="L553" s="543">
        <f t="shared" si="192"/>
        <v>0</v>
      </c>
      <c r="M553" s="599">
        <f t="shared" si="193"/>
        <v>0</v>
      </c>
      <c r="N553" s="599"/>
      <c r="O553" s="602"/>
      <c r="P553" s="599"/>
      <c r="S553" s="164"/>
      <c r="T553" s="164"/>
      <c r="U553" s="164"/>
      <c r="V553" s="164"/>
      <c r="W553" s="164"/>
      <c r="X553" s="162"/>
      <c r="Y553" s="165"/>
      <c r="Z553" s="482" t="s">
        <v>385</v>
      </c>
      <c r="AA553" s="179"/>
      <c r="AB553" s="48"/>
      <c r="AC553" s="180"/>
      <c r="AI553" s="166"/>
      <c r="AJ553" s="166"/>
    </row>
    <row r="554" spans="1:38" ht="12.75" customHeight="1">
      <c r="A554" s="1">
        <f t="shared" si="194"/>
        <v>7608</v>
      </c>
      <c r="B554" s="15" t="s">
        <v>593</v>
      </c>
      <c r="C554" s="175"/>
      <c r="D554" s="181"/>
      <c r="E554" s="387" t="s">
        <v>377</v>
      </c>
      <c r="F554" s="17">
        <v>0</v>
      </c>
      <c r="G554" s="252" t="s">
        <v>378</v>
      </c>
      <c r="H554" s="16">
        <v>0</v>
      </c>
      <c r="I554" s="193"/>
      <c r="J554" s="177"/>
      <c r="K554" s="543"/>
      <c r="L554" s="543">
        <f t="shared" si="192"/>
        <v>0</v>
      </c>
      <c r="M554" s="599">
        <f t="shared" si="193"/>
        <v>0</v>
      </c>
      <c r="N554" s="599"/>
      <c r="O554" s="602"/>
      <c r="P554" s="599"/>
      <c r="S554" s="164"/>
      <c r="T554" s="164"/>
      <c r="U554" s="164"/>
      <c r="V554" s="164"/>
      <c r="W554" s="164"/>
      <c r="X554" s="162"/>
      <c r="Y554" s="165"/>
      <c r="AI554" s="166"/>
      <c r="AJ554" s="166"/>
    </row>
    <row r="555" spans="1:38" ht="12.75" customHeight="1">
      <c r="A555" s="1">
        <f t="shared" si="194"/>
        <v>7609</v>
      </c>
      <c r="B555" s="15" t="s">
        <v>580</v>
      </c>
      <c r="C555" s="175"/>
      <c r="D555" s="181"/>
      <c r="E555" s="175"/>
      <c r="F555" s="17"/>
      <c r="G555" s="252"/>
      <c r="H555" s="16"/>
      <c r="I555" s="193"/>
      <c r="J555" s="177"/>
      <c r="K555" s="543"/>
      <c r="L555" s="543">
        <v>0</v>
      </c>
      <c r="M555" s="599">
        <f t="shared" si="193"/>
        <v>0</v>
      </c>
      <c r="N555" s="599"/>
      <c r="O555" s="602"/>
      <c r="P555" s="599"/>
      <c r="S555" s="164"/>
      <c r="T555" s="164"/>
      <c r="U555" s="164"/>
      <c r="V555" s="164"/>
      <c r="W555" s="164"/>
      <c r="X555" s="162"/>
      <c r="Y555" s="165"/>
      <c r="AI555" s="166"/>
      <c r="AJ555" s="166"/>
    </row>
    <row r="556" spans="1:38" ht="12.75" customHeight="1">
      <c r="A556" s="1">
        <f t="shared" si="194"/>
        <v>7610</v>
      </c>
      <c r="B556" s="15" t="s">
        <v>384</v>
      </c>
      <c r="C556" s="175"/>
      <c r="D556" s="181"/>
      <c r="E556" s="175" t="s">
        <v>27</v>
      </c>
      <c r="F556" s="239">
        <v>0</v>
      </c>
      <c r="G556" s="252" t="s">
        <v>28</v>
      </c>
      <c r="H556" s="180">
        <v>0</v>
      </c>
      <c r="I556" s="193"/>
      <c r="J556" s="177"/>
      <c r="K556" s="543"/>
      <c r="L556" s="543">
        <f>ROUND((F556*H556)*2,1)/2</f>
        <v>0</v>
      </c>
      <c r="M556" s="599">
        <f t="shared" si="193"/>
        <v>0</v>
      </c>
      <c r="N556" s="599"/>
      <c r="O556" s="602"/>
      <c r="P556" s="599"/>
      <c r="S556" s="164"/>
      <c r="T556" s="164"/>
      <c r="U556" s="164"/>
      <c r="V556" s="164"/>
      <c r="W556" s="164"/>
      <c r="X556" s="162"/>
      <c r="Y556" s="165"/>
      <c r="AI556" s="166"/>
      <c r="AJ556" s="166"/>
    </row>
    <row r="557" spans="1:38" ht="12.75" customHeight="1">
      <c r="A557" s="1">
        <f t="shared" si="194"/>
        <v>7611</v>
      </c>
      <c r="B557" s="15" t="s">
        <v>386</v>
      </c>
      <c r="C557" s="175"/>
      <c r="D557" s="181"/>
      <c r="E557" s="175"/>
      <c r="F557" s="17">
        <v>0</v>
      </c>
      <c r="G557" s="252" t="s">
        <v>378</v>
      </c>
      <c r="H557" s="16">
        <v>0</v>
      </c>
      <c r="I557" s="193"/>
      <c r="J557" s="177"/>
      <c r="K557" s="543"/>
      <c r="L557" s="543">
        <f>F557*H557</f>
        <v>0</v>
      </c>
      <c r="M557" s="599">
        <f t="shared" si="193"/>
        <v>0</v>
      </c>
      <c r="N557" s="599"/>
      <c r="O557" s="602"/>
      <c r="P557" s="599"/>
      <c r="S557" s="164"/>
      <c r="T557" s="164"/>
      <c r="U557" s="164"/>
      <c r="V557" s="164"/>
      <c r="W557" s="164"/>
      <c r="X557" s="162"/>
      <c r="Y557" s="165"/>
      <c r="AI557" s="166"/>
      <c r="AJ557" s="166"/>
    </row>
    <row r="558" spans="1:38" s="36" customFormat="1" ht="12.75" customHeight="1">
      <c r="A558" s="1">
        <f t="shared" si="194"/>
        <v>7612</v>
      </c>
      <c r="B558" s="15" t="s">
        <v>387</v>
      </c>
      <c r="C558" s="175"/>
      <c r="D558" s="181"/>
      <c r="E558" s="175"/>
      <c r="F558" s="17">
        <v>0</v>
      </c>
      <c r="G558" s="252" t="s">
        <v>378</v>
      </c>
      <c r="H558" s="16">
        <v>0</v>
      </c>
      <c r="I558" s="193"/>
      <c r="J558" s="177"/>
      <c r="K558" s="543"/>
      <c r="L558" s="543">
        <f>F558*H558</f>
        <v>0</v>
      </c>
      <c r="M558" s="599">
        <f t="shared" si="193"/>
        <v>0</v>
      </c>
      <c r="N558" s="599"/>
      <c r="O558" s="602"/>
      <c r="P558" s="599"/>
      <c r="Q558" s="173"/>
      <c r="R558" s="174"/>
      <c r="S558" s="164"/>
      <c r="T558" s="164"/>
      <c r="U558" s="164"/>
      <c r="V558" s="164"/>
      <c r="W558" s="164"/>
      <c r="X558" s="162"/>
      <c r="Y558" s="165"/>
      <c r="Z558" s="460"/>
      <c r="AA558" s="14"/>
      <c r="AB558" s="15"/>
      <c r="AC558" s="16"/>
      <c r="AD558" s="16"/>
      <c r="AE558" s="15"/>
      <c r="AF558" s="15"/>
      <c r="AG558" s="15"/>
      <c r="AH558" s="15"/>
      <c r="AI558" s="166"/>
      <c r="AJ558" s="166"/>
      <c r="AK558" s="63"/>
      <c r="AL558" s="19"/>
    </row>
    <row r="559" spans="1:38" ht="12.75" customHeight="1">
      <c r="A559" s="1">
        <f t="shared" si="194"/>
        <v>7613</v>
      </c>
      <c r="C559" s="175"/>
      <c r="D559" s="181"/>
      <c r="E559" s="175"/>
      <c r="F559" s="17"/>
      <c r="G559" s="181"/>
      <c r="H559" s="16"/>
      <c r="I559" s="193"/>
      <c r="J559" s="177"/>
      <c r="K559" s="543"/>
      <c r="L559" s="543"/>
      <c r="M559" s="599">
        <f t="shared" si="193"/>
        <v>0</v>
      </c>
      <c r="N559" s="599"/>
      <c r="O559" s="602"/>
      <c r="P559" s="599"/>
    </row>
    <row r="560" spans="1:38" ht="12.75" customHeight="1">
      <c r="C560" s="175"/>
      <c r="D560" s="181"/>
      <c r="E560" s="175"/>
      <c r="F560" s="17"/>
      <c r="G560" s="181"/>
      <c r="H560" s="16"/>
      <c r="I560" s="193"/>
      <c r="J560" s="177"/>
      <c r="K560" s="543"/>
      <c r="L560" s="543"/>
      <c r="M560" s="599"/>
      <c r="N560" s="599"/>
      <c r="O560" s="602"/>
      <c r="P560" s="599"/>
    </row>
    <row r="561" spans="1:39" ht="12.75" customHeight="1">
      <c r="A561" s="89"/>
      <c r="B561" s="167" t="s">
        <v>388</v>
      </c>
      <c r="C561" s="168"/>
      <c r="D561" s="169"/>
      <c r="E561" s="168"/>
      <c r="F561" s="341"/>
      <c r="G561" s="389"/>
      <c r="H561" s="171"/>
      <c r="I561" s="171" t="s">
        <v>13</v>
      </c>
      <c r="J561" s="172"/>
      <c r="K561" s="603">
        <f t="shared" ref="K561:P561" si="195">SUM(K562:K568)</f>
        <v>0</v>
      </c>
      <c r="L561" s="603">
        <f t="shared" si="195"/>
        <v>0</v>
      </c>
      <c r="M561" s="604">
        <f t="shared" si="195"/>
        <v>0</v>
      </c>
      <c r="N561" s="604">
        <f t="shared" si="195"/>
        <v>0</v>
      </c>
      <c r="O561" s="604">
        <f t="shared" si="195"/>
        <v>0</v>
      </c>
      <c r="P561" s="604">
        <f t="shared" si="195"/>
        <v>0</v>
      </c>
    </row>
    <row r="562" spans="1:39" ht="12.75" customHeight="1">
      <c r="A562" s="1">
        <v>7700</v>
      </c>
      <c r="B562" s="15" t="s">
        <v>581</v>
      </c>
      <c r="C562" s="175"/>
      <c r="D562" s="181"/>
      <c r="E562" s="175"/>
      <c r="F562" s="17"/>
      <c r="G562" s="252"/>
      <c r="H562" s="16"/>
      <c r="J562" s="177"/>
      <c r="K562" s="543"/>
      <c r="L562" s="543">
        <v>0</v>
      </c>
      <c r="M562" s="599">
        <f t="shared" ref="M562:M567" si="196">K562+L562</f>
        <v>0</v>
      </c>
      <c r="N562" s="599"/>
      <c r="O562" s="602"/>
      <c r="P562" s="599"/>
    </row>
    <row r="563" spans="1:39" ht="12.75" customHeight="1">
      <c r="A563" s="1">
        <f>A562+1</f>
        <v>7701</v>
      </c>
      <c r="B563" s="15" t="s">
        <v>389</v>
      </c>
      <c r="C563" s="175"/>
      <c r="D563" s="181"/>
      <c r="E563" s="175"/>
      <c r="F563" s="17"/>
      <c r="G563" s="252"/>
      <c r="H563" s="16"/>
      <c r="J563" s="177"/>
      <c r="K563" s="543"/>
      <c r="L563" s="543">
        <v>0</v>
      </c>
      <c r="M563" s="599">
        <f t="shared" si="196"/>
        <v>0</v>
      </c>
      <c r="N563" s="599"/>
      <c r="O563" s="602"/>
      <c r="P563" s="599"/>
    </row>
    <row r="564" spans="1:39" ht="12.75" customHeight="1">
      <c r="A564" s="1">
        <f>A563+1</f>
        <v>7702</v>
      </c>
      <c r="B564" s="15" t="s">
        <v>390</v>
      </c>
      <c r="C564" s="175"/>
      <c r="D564" s="181"/>
      <c r="E564" s="175"/>
      <c r="F564" s="17"/>
      <c r="G564" s="252"/>
      <c r="H564" s="16"/>
      <c r="I564" s="193"/>
      <c r="J564" s="177"/>
      <c r="K564" s="543"/>
      <c r="L564" s="543">
        <v>0</v>
      </c>
      <c r="M564" s="599">
        <f t="shared" si="196"/>
        <v>0</v>
      </c>
      <c r="N564" s="599"/>
      <c r="O564" s="602"/>
      <c r="P564" s="599"/>
    </row>
    <row r="565" spans="1:39" ht="12.75" customHeight="1">
      <c r="A565" s="1">
        <f>A564+1</f>
        <v>7703</v>
      </c>
      <c r="B565" s="15" t="s">
        <v>43</v>
      </c>
      <c r="C565" s="175"/>
      <c r="D565" s="181"/>
      <c r="E565" s="175"/>
      <c r="F565" s="17"/>
      <c r="G565" s="252"/>
      <c r="H565" s="16"/>
      <c r="I565" s="193"/>
      <c r="J565" s="177"/>
      <c r="K565" s="543"/>
      <c r="L565" s="543">
        <v>0</v>
      </c>
      <c r="M565" s="599">
        <f t="shared" si="196"/>
        <v>0</v>
      </c>
      <c r="N565" s="599"/>
      <c r="O565" s="602"/>
      <c r="P565" s="599"/>
    </row>
    <row r="566" spans="1:39" ht="12.75" customHeight="1">
      <c r="A566" s="1">
        <v>7704</v>
      </c>
      <c r="B566" s="15" t="s">
        <v>592</v>
      </c>
      <c r="C566" s="175"/>
      <c r="D566" s="181"/>
      <c r="E566" s="175"/>
      <c r="F566" s="17"/>
      <c r="G566" s="252"/>
      <c r="H566" s="16"/>
      <c r="I566" s="193"/>
      <c r="J566" s="177"/>
      <c r="K566" s="543"/>
      <c r="L566" s="543">
        <v>0</v>
      </c>
      <c r="M566" s="599">
        <f t="shared" si="196"/>
        <v>0</v>
      </c>
      <c r="N566" s="599"/>
      <c r="O566" s="602"/>
      <c r="P566" s="599"/>
      <c r="Q566" s="173"/>
      <c r="R566" s="174"/>
      <c r="S566" s="164"/>
      <c r="T566" s="164"/>
      <c r="U566" s="164"/>
      <c r="V566" s="164"/>
      <c r="W566" s="164"/>
      <c r="X566" s="162"/>
      <c r="Y566" s="165"/>
      <c r="AI566" s="166"/>
      <c r="AJ566" s="166"/>
      <c r="AM566" s="16"/>
    </row>
    <row r="567" spans="1:39" ht="12.75" customHeight="1">
      <c r="A567" s="1">
        <v>7705</v>
      </c>
      <c r="B567" s="15" t="s">
        <v>597</v>
      </c>
      <c r="C567" s="175"/>
      <c r="D567" s="181"/>
      <c r="E567" s="175"/>
      <c r="F567" s="17"/>
      <c r="G567" s="350"/>
      <c r="H567" s="16"/>
      <c r="I567" s="193"/>
      <c r="J567" s="177"/>
      <c r="K567" s="543"/>
      <c r="L567" s="543"/>
      <c r="M567" s="599">
        <f t="shared" si="196"/>
        <v>0</v>
      </c>
      <c r="N567" s="599"/>
      <c r="O567" s="602"/>
      <c r="P567" s="599"/>
      <c r="Q567" s="311"/>
      <c r="R567" s="174"/>
      <c r="S567" s="164"/>
      <c r="T567" s="164"/>
      <c r="U567" s="164"/>
      <c r="V567" s="164"/>
      <c r="W567" s="164"/>
      <c r="X567" s="162"/>
      <c r="Y567" s="165"/>
      <c r="AI567" s="166"/>
      <c r="AJ567" s="166"/>
      <c r="AM567" s="16"/>
    </row>
    <row r="568" spans="1:39" s="36" customFormat="1">
      <c r="A568" s="1"/>
      <c r="B568" s="15"/>
      <c r="C568" s="175"/>
      <c r="D568" s="181"/>
      <c r="E568" s="175"/>
      <c r="F568" s="17"/>
      <c r="G568" s="350"/>
      <c r="H568" s="16"/>
      <c r="I568" s="193"/>
      <c r="J568" s="177"/>
      <c r="K568" s="543"/>
      <c r="L568" s="543"/>
      <c r="M568" s="599"/>
      <c r="N568" s="599"/>
      <c r="O568" s="602"/>
      <c r="P568" s="599"/>
      <c r="Q568" s="63"/>
      <c r="R568" s="10"/>
      <c r="S568" s="164"/>
      <c r="T568" s="164"/>
      <c r="U568" s="164"/>
      <c r="V568" s="164"/>
      <c r="W568" s="164"/>
      <c r="X568" s="162"/>
      <c r="Y568" s="165"/>
      <c r="Z568" s="460"/>
      <c r="AA568" s="14"/>
      <c r="AB568" s="15"/>
      <c r="AC568" s="16"/>
      <c r="AD568" s="16"/>
      <c r="AE568" s="15"/>
      <c r="AF568" s="15"/>
      <c r="AG568" s="15"/>
      <c r="AH568" s="15"/>
      <c r="AI568" s="166"/>
      <c r="AJ568" s="166"/>
      <c r="AK568" s="63"/>
      <c r="AL568" s="19"/>
    </row>
    <row r="569" spans="1:39" s="36" customFormat="1" ht="12.75" customHeight="1">
      <c r="A569" s="1"/>
      <c r="B569" s="15"/>
      <c r="C569" s="175"/>
      <c r="D569" s="181"/>
      <c r="E569" s="304"/>
      <c r="F569" s="195"/>
      <c r="G569" s="191"/>
      <c r="H569" s="341"/>
      <c r="I569" s="341" t="s">
        <v>391</v>
      </c>
      <c r="J569" s="221"/>
      <c r="K569" s="597">
        <f t="shared" ref="K569:P569" si="197">K504+K513+K521+K529+K537+K545+K561</f>
        <v>0</v>
      </c>
      <c r="L569" s="597">
        <f t="shared" si="197"/>
        <v>0</v>
      </c>
      <c r="M569" s="597">
        <f t="shared" si="197"/>
        <v>0</v>
      </c>
      <c r="N569" s="597">
        <f t="shared" si="197"/>
        <v>0</v>
      </c>
      <c r="O569" s="597">
        <f t="shared" si="197"/>
        <v>0</v>
      </c>
      <c r="P569" s="651">
        <f t="shared" si="197"/>
        <v>0</v>
      </c>
      <c r="Q569" s="173"/>
      <c r="R569" s="174"/>
      <c r="S569" s="164"/>
      <c r="T569" s="164"/>
      <c r="U569" s="164"/>
      <c r="V569" s="164"/>
      <c r="W569" s="164"/>
      <c r="X569" s="162"/>
      <c r="Y569" s="165"/>
      <c r="Z569" s="500"/>
      <c r="AA569" s="206"/>
      <c r="AB569" s="187"/>
      <c r="AC569" s="182"/>
      <c r="AD569" s="16"/>
      <c r="AE569" s="15"/>
      <c r="AF569" s="15"/>
      <c r="AG569" s="15"/>
      <c r="AH569" s="15"/>
      <c r="AI569" s="166"/>
      <c r="AJ569" s="166"/>
      <c r="AK569" s="63"/>
      <c r="AL569" s="19"/>
    </row>
    <row r="570" spans="1:39" ht="12.75" customHeight="1" thickBot="1">
      <c r="C570" s="175"/>
      <c r="D570" s="181"/>
      <c r="E570" s="196"/>
      <c r="F570" s="198"/>
      <c r="G570" s="199"/>
      <c r="H570" s="579"/>
      <c r="I570" s="579"/>
      <c r="J570" s="355"/>
      <c r="K570" s="639"/>
      <c r="L570" s="639"/>
      <c r="M570" s="650"/>
      <c r="N570" s="650"/>
      <c r="O570" s="650"/>
      <c r="P570" s="650"/>
      <c r="S570" s="164"/>
      <c r="T570" s="164"/>
      <c r="U570" s="164"/>
      <c r="V570" s="164"/>
      <c r="W570" s="164"/>
      <c r="X570" s="162"/>
      <c r="Y570" s="165"/>
      <c r="Z570" s="482" t="s">
        <v>396</v>
      </c>
      <c r="AA570" s="179"/>
      <c r="AB570" s="48"/>
      <c r="AC570" s="180"/>
      <c r="AI570" s="166"/>
      <c r="AJ570" s="166"/>
    </row>
    <row r="571" spans="1:39" ht="39" customHeight="1">
      <c r="A571" s="314" t="s">
        <v>2</v>
      </c>
      <c r="B571" s="315" t="s">
        <v>392</v>
      </c>
      <c r="C571" s="580"/>
      <c r="D571" s="581"/>
      <c r="E571" s="580"/>
      <c r="F571" s="459"/>
      <c r="G571" s="582"/>
      <c r="H571" s="583"/>
      <c r="I571" s="316"/>
      <c r="J571" s="584"/>
      <c r="K571" s="609" t="s">
        <v>610</v>
      </c>
      <c r="L571" s="610" t="s">
        <v>609</v>
      </c>
      <c r="M571" s="611" t="s">
        <v>73</v>
      </c>
      <c r="N571" s="612" t="s">
        <v>594</v>
      </c>
      <c r="O571" s="612" t="s">
        <v>596</v>
      </c>
      <c r="P571" s="612" t="s">
        <v>595</v>
      </c>
      <c r="S571" s="164"/>
      <c r="T571" s="164"/>
      <c r="U571" s="164"/>
      <c r="V571" s="164"/>
      <c r="W571" s="164"/>
      <c r="X571" s="162"/>
      <c r="Y571" s="165"/>
      <c r="Z571" s="480" t="s">
        <v>398</v>
      </c>
      <c r="AA571" s="183"/>
      <c r="AB571" s="44"/>
      <c r="AC571" s="184"/>
      <c r="AI571" s="166"/>
      <c r="AJ571" s="166"/>
    </row>
    <row r="572" spans="1:39" ht="12.75" customHeight="1">
      <c r="A572" s="89"/>
      <c r="B572" s="167" t="s">
        <v>393</v>
      </c>
      <c r="C572" s="168"/>
      <c r="D572" s="169"/>
      <c r="E572" s="168"/>
      <c r="F572" s="341"/>
      <c r="G572" s="170"/>
      <c r="H572" s="171"/>
      <c r="I572" s="171" t="s">
        <v>13</v>
      </c>
      <c r="J572" s="172"/>
      <c r="K572" s="603">
        <f t="shared" ref="K572:P572" si="198">SUM(K573:K577)</f>
        <v>0</v>
      </c>
      <c r="L572" s="603">
        <f t="shared" si="198"/>
        <v>0</v>
      </c>
      <c r="M572" s="604">
        <f t="shared" si="198"/>
        <v>0</v>
      </c>
      <c r="N572" s="604">
        <f t="shared" si="198"/>
        <v>0</v>
      </c>
      <c r="O572" s="604">
        <f t="shared" si="198"/>
        <v>0</v>
      </c>
      <c r="P572" s="604">
        <f t="shared" si="198"/>
        <v>0</v>
      </c>
      <c r="S572" s="164"/>
      <c r="T572" s="164"/>
      <c r="U572" s="164"/>
      <c r="V572" s="164"/>
      <c r="W572" s="164"/>
      <c r="X572" s="162"/>
      <c r="Y572" s="165"/>
      <c r="AI572" s="166"/>
      <c r="AJ572" s="166"/>
    </row>
    <row r="573" spans="1:39" ht="12.75" customHeight="1">
      <c r="A573" s="1">
        <v>8100</v>
      </c>
      <c r="B573" s="15" t="s">
        <v>394</v>
      </c>
      <c r="C573" s="175"/>
      <c r="D573" s="181"/>
      <c r="E573" s="175"/>
      <c r="F573" s="390">
        <f>$G$19*$H$18</f>
        <v>0</v>
      </c>
      <c r="G573" s="252" t="s">
        <v>395</v>
      </c>
      <c r="H573" s="16">
        <v>0</v>
      </c>
      <c r="I573" s="193"/>
      <c r="J573" s="177"/>
      <c r="K573" s="543"/>
      <c r="L573" s="543">
        <f>F573*H573</f>
        <v>0</v>
      </c>
      <c r="M573" s="599">
        <f t="shared" ref="M573:M576" si="199">K573+L573</f>
        <v>0</v>
      </c>
      <c r="N573" s="599"/>
      <c r="O573" s="602"/>
      <c r="P573" s="599"/>
      <c r="S573" s="164"/>
      <c r="T573" s="164"/>
      <c r="U573" s="164"/>
      <c r="V573" s="164"/>
      <c r="W573" s="164"/>
      <c r="X573" s="162"/>
      <c r="Y573" s="165"/>
      <c r="AI573" s="166"/>
      <c r="AJ573" s="166"/>
    </row>
    <row r="574" spans="1:39" ht="12.75" customHeight="1">
      <c r="A574" s="1">
        <v>8101</v>
      </c>
      <c r="B574" s="15" t="s">
        <v>397</v>
      </c>
      <c r="C574" s="175"/>
      <c r="D574" s="181"/>
      <c r="E574" s="175"/>
      <c r="F574" s="42">
        <f>$G$22+5</f>
        <v>5</v>
      </c>
      <c r="G574" s="252" t="s">
        <v>28</v>
      </c>
      <c r="H574" s="16">
        <v>0</v>
      </c>
      <c r="I574" s="193"/>
      <c r="J574" s="177"/>
      <c r="K574" s="543"/>
      <c r="L574" s="543">
        <f>F574*H574</f>
        <v>0</v>
      </c>
      <c r="M574" s="599">
        <f t="shared" si="199"/>
        <v>0</v>
      </c>
      <c r="N574" s="599"/>
      <c r="O574" s="602"/>
      <c r="P574" s="599"/>
      <c r="S574" s="164"/>
      <c r="T574" s="164"/>
      <c r="U574" s="164"/>
      <c r="V574" s="164"/>
      <c r="W574" s="164"/>
      <c r="X574" s="162"/>
      <c r="Y574" s="165"/>
      <c r="Z574" s="585" t="s">
        <v>400</v>
      </c>
      <c r="AI574" s="166"/>
      <c r="AJ574" s="166"/>
    </row>
    <row r="575" spans="1:39" s="36" customFormat="1" ht="12.75" customHeight="1">
      <c r="A575" s="1">
        <v>8102</v>
      </c>
      <c r="B575" s="15" t="s">
        <v>399</v>
      </c>
      <c r="C575" s="175"/>
      <c r="D575" s="181"/>
      <c r="E575" s="175"/>
      <c r="F575" s="17">
        <v>0</v>
      </c>
      <c r="G575" s="252" t="s">
        <v>28</v>
      </c>
      <c r="H575" s="16">
        <v>0</v>
      </c>
      <c r="I575" s="193"/>
      <c r="J575" s="177"/>
      <c r="K575" s="543"/>
      <c r="L575" s="543">
        <f>F575*H575</f>
        <v>0</v>
      </c>
      <c r="M575" s="599">
        <f t="shared" si="199"/>
        <v>0</v>
      </c>
      <c r="N575" s="599"/>
      <c r="O575" s="602"/>
      <c r="P575" s="599"/>
      <c r="Q575" s="63"/>
      <c r="R575" s="10"/>
      <c r="S575" s="164"/>
      <c r="T575" s="164"/>
      <c r="U575" s="164"/>
      <c r="V575" s="164"/>
      <c r="W575" s="164"/>
      <c r="X575" s="162"/>
      <c r="Y575" s="165"/>
      <c r="Z575" s="585" t="s">
        <v>402</v>
      </c>
      <c r="AA575" s="14"/>
      <c r="AB575" s="15"/>
      <c r="AC575" s="16"/>
      <c r="AD575" s="16"/>
      <c r="AE575" s="15"/>
      <c r="AF575" s="15"/>
      <c r="AG575" s="15"/>
      <c r="AH575" s="15"/>
      <c r="AI575" s="166"/>
      <c r="AJ575" s="166"/>
      <c r="AK575" s="63"/>
      <c r="AL575" s="19"/>
    </row>
    <row r="576" spans="1:39" ht="12.75" customHeight="1">
      <c r="A576" s="1">
        <v>8103</v>
      </c>
      <c r="C576" s="175"/>
      <c r="D576" s="186"/>
      <c r="E576" s="175"/>
      <c r="F576" s="17"/>
      <c r="G576" s="252"/>
      <c r="H576" s="16"/>
      <c r="I576" s="193"/>
      <c r="J576" s="177"/>
      <c r="K576" s="543"/>
      <c r="L576" s="543"/>
      <c r="M576" s="599">
        <f t="shared" si="199"/>
        <v>0</v>
      </c>
      <c r="N576" s="599"/>
      <c r="O576" s="602"/>
      <c r="P576" s="599"/>
      <c r="Z576" s="482" t="s">
        <v>396</v>
      </c>
      <c r="AA576" s="179"/>
      <c r="AB576" s="48"/>
      <c r="AC576" s="180"/>
    </row>
    <row r="577" spans="1:30" ht="12.75" customHeight="1">
      <c r="B577" s="56"/>
      <c r="C577" s="196"/>
      <c r="D577" s="197"/>
      <c r="E577" s="196"/>
      <c r="F577" s="198"/>
      <c r="G577" s="388"/>
      <c r="H577" s="256"/>
      <c r="I577" s="391"/>
      <c r="J577" s="310"/>
      <c r="K577" s="640"/>
      <c r="L577" s="640"/>
      <c r="M577" s="653"/>
      <c r="N577" s="653"/>
      <c r="O577" s="654"/>
      <c r="P577" s="653"/>
      <c r="Z577" s="480" t="s">
        <v>406</v>
      </c>
      <c r="AA577" s="183"/>
      <c r="AB577" s="44"/>
      <c r="AC577" s="184"/>
    </row>
    <row r="578" spans="1:30" ht="12.75" customHeight="1">
      <c r="A578" s="89"/>
      <c r="B578" s="167" t="s">
        <v>401</v>
      </c>
      <c r="C578" s="168"/>
      <c r="D578" s="169"/>
      <c r="E578" s="168"/>
      <c r="F578" s="392"/>
      <c r="G578" s="169"/>
      <c r="H578" s="171"/>
      <c r="I578" s="171" t="s">
        <v>13</v>
      </c>
      <c r="J578" s="172"/>
      <c r="K578" s="603">
        <f t="shared" ref="K578:P578" si="200">SUM(K579:K610)</f>
        <v>0</v>
      </c>
      <c r="L578" s="603">
        <f t="shared" si="200"/>
        <v>0</v>
      </c>
      <c r="M578" s="603">
        <f t="shared" si="200"/>
        <v>0</v>
      </c>
      <c r="N578" s="603">
        <f t="shared" si="200"/>
        <v>0</v>
      </c>
      <c r="O578" s="603">
        <f t="shared" si="200"/>
        <v>0</v>
      </c>
      <c r="P578" s="603">
        <f t="shared" si="200"/>
        <v>0</v>
      </c>
    </row>
    <row r="579" spans="1:30" ht="12.75" customHeight="1">
      <c r="A579" s="1">
        <v>8200</v>
      </c>
      <c r="B579" s="15" t="s">
        <v>403</v>
      </c>
      <c r="C579" s="175"/>
      <c r="D579" s="181"/>
      <c r="E579" s="175"/>
      <c r="F579" s="390">
        <f>$G$19*$H$18</f>
        <v>0</v>
      </c>
      <c r="G579" s="252" t="s">
        <v>395</v>
      </c>
      <c r="H579" s="16">
        <v>0</v>
      </c>
      <c r="I579" s="352"/>
      <c r="J579" s="177"/>
      <c r="K579" s="543"/>
      <c r="L579" s="543">
        <f>F579*H579</f>
        <v>0</v>
      </c>
      <c r="M579" s="599">
        <f>K579+L579</f>
        <v>0</v>
      </c>
      <c r="N579" s="599"/>
      <c r="O579" s="602"/>
      <c r="P579" s="599"/>
    </row>
    <row r="580" spans="1:30" ht="12.75" customHeight="1">
      <c r="A580" s="1">
        <f>A579+1</f>
        <v>8201</v>
      </c>
      <c r="B580" s="15" t="s">
        <v>404</v>
      </c>
      <c r="C580" s="15"/>
      <c r="D580" s="15"/>
      <c r="E580" s="15"/>
      <c r="F580" s="393">
        <f>$G$22</f>
        <v>0</v>
      </c>
      <c r="G580" s="252" t="s">
        <v>405</v>
      </c>
      <c r="H580" s="16">
        <v>0</v>
      </c>
      <c r="I580" s="352"/>
      <c r="J580" s="177"/>
      <c r="K580" s="543"/>
      <c r="L580" s="543">
        <f t="shared" ref="L580:L591" si="201">F580*H580</f>
        <v>0</v>
      </c>
      <c r="M580" s="599">
        <f t="shared" ref="M580:M608" si="202">K580+L580</f>
        <v>0</v>
      </c>
      <c r="N580" s="599"/>
      <c r="O580" s="602"/>
      <c r="P580" s="599"/>
      <c r="Z580" s="552" t="s">
        <v>411</v>
      </c>
      <c r="AA580" s="274"/>
      <c r="AB580" s="275"/>
      <c r="AC580" s="276"/>
      <c r="AD580" s="276"/>
    </row>
    <row r="581" spans="1:30" ht="12.75" customHeight="1">
      <c r="A581" s="1">
        <f t="shared" ref="A581:A608" si="203">A580+1</f>
        <v>8202</v>
      </c>
      <c r="B581" s="15" t="s">
        <v>407</v>
      </c>
      <c r="C581" s="175"/>
      <c r="D581" s="181"/>
      <c r="E581" s="175"/>
      <c r="F581" s="55"/>
      <c r="G581" s="252" t="s">
        <v>395</v>
      </c>
      <c r="H581" s="16">
        <v>0</v>
      </c>
      <c r="I581" s="352"/>
      <c r="J581" s="177"/>
      <c r="K581" s="543"/>
      <c r="L581" s="543">
        <f t="shared" si="201"/>
        <v>0</v>
      </c>
      <c r="M581" s="599">
        <f t="shared" si="202"/>
        <v>0</v>
      </c>
      <c r="N581" s="599"/>
      <c r="O581" s="602"/>
      <c r="P581" s="599"/>
    </row>
    <row r="582" spans="1:30" ht="12.75" customHeight="1">
      <c r="A582" s="1">
        <f t="shared" si="203"/>
        <v>8203</v>
      </c>
      <c r="B582" s="288" t="s">
        <v>408</v>
      </c>
      <c r="C582" s="175"/>
      <c r="D582" s="181"/>
      <c r="E582" s="175"/>
      <c r="F582" s="55"/>
      <c r="G582" s="252" t="s">
        <v>405</v>
      </c>
      <c r="H582" s="16">
        <v>0</v>
      </c>
      <c r="I582" s="352"/>
      <c r="J582" s="177"/>
      <c r="K582" s="543"/>
      <c r="L582" s="543">
        <f t="shared" si="201"/>
        <v>0</v>
      </c>
      <c r="M582" s="599">
        <f t="shared" si="202"/>
        <v>0</v>
      </c>
      <c r="N582" s="599"/>
      <c r="O582" s="602"/>
      <c r="P582" s="599"/>
    </row>
    <row r="583" spans="1:30" ht="12.75" customHeight="1">
      <c r="A583" s="1">
        <f t="shared" si="203"/>
        <v>8204</v>
      </c>
      <c r="B583" s="288" t="s">
        <v>409</v>
      </c>
      <c r="C583" s="175"/>
      <c r="D583" s="181"/>
      <c r="E583" s="175"/>
      <c r="F583" s="394">
        <f>$H$18*$G$20</f>
        <v>0</v>
      </c>
      <c r="G583" s="252" t="s">
        <v>410</v>
      </c>
      <c r="H583" s="16">
        <v>0</v>
      </c>
      <c r="I583" s="352"/>
      <c r="J583" s="177"/>
      <c r="K583" s="543"/>
      <c r="L583" s="543">
        <f t="shared" si="201"/>
        <v>0</v>
      </c>
      <c r="M583" s="599">
        <f t="shared" si="202"/>
        <v>0</v>
      </c>
      <c r="N583" s="599"/>
      <c r="O583" s="602"/>
      <c r="P583" s="599"/>
    </row>
    <row r="584" spans="1:30" ht="12.75" customHeight="1">
      <c r="A584" s="1">
        <f t="shared" si="203"/>
        <v>8205</v>
      </c>
      <c r="B584" s="15" t="s">
        <v>412</v>
      </c>
      <c r="C584" s="175"/>
      <c r="D584" s="181"/>
      <c r="E584" s="175"/>
      <c r="F584" s="390">
        <f>$G$19*$H$18</f>
        <v>0</v>
      </c>
      <c r="G584" s="252" t="s">
        <v>395</v>
      </c>
      <c r="H584" s="16">
        <v>0</v>
      </c>
      <c r="I584" s="352"/>
      <c r="J584" s="177"/>
      <c r="K584" s="543"/>
      <c r="L584" s="543">
        <f t="shared" si="201"/>
        <v>0</v>
      </c>
      <c r="M584" s="599">
        <f t="shared" si="202"/>
        <v>0</v>
      </c>
      <c r="N584" s="599"/>
      <c r="O584" s="602"/>
      <c r="P584" s="599"/>
    </row>
    <row r="585" spans="1:30" ht="12.75" customHeight="1">
      <c r="A585" s="1">
        <f t="shared" si="203"/>
        <v>8206</v>
      </c>
      <c r="B585" s="15" t="s">
        <v>413</v>
      </c>
      <c r="C585" s="175"/>
      <c r="D585" s="181"/>
      <c r="E585" s="175"/>
      <c r="F585" s="394">
        <f>$H$18*$G$20</f>
        <v>0</v>
      </c>
      <c r="G585" s="252" t="s">
        <v>410</v>
      </c>
      <c r="H585" s="16">
        <v>0</v>
      </c>
      <c r="I585" s="352"/>
      <c r="J585" s="177"/>
      <c r="K585" s="543"/>
      <c r="L585" s="543">
        <f t="shared" si="201"/>
        <v>0</v>
      </c>
      <c r="M585" s="599">
        <f t="shared" si="202"/>
        <v>0</v>
      </c>
      <c r="N585" s="599"/>
      <c r="O585" s="602"/>
      <c r="P585" s="599"/>
    </row>
    <row r="586" spans="1:30" ht="12.75" customHeight="1">
      <c r="A586" s="1">
        <f t="shared" si="203"/>
        <v>8207</v>
      </c>
      <c r="B586" s="15" t="s">
        <v>414</v>
      </c>
      <c r="C586" s="175"/>
      <c r="D586" s="181"/>
      <c r="E586" s="175"/>
      <c r="F586" s="393">
        <f>$G$22</f>
        <v>0</v>
      </c>
      <c r="G586" s="252" t="s">
        <v>415</v>
      </c>
      <c r="H586" s="16">
        <v>0</v>
      </c>
      <c r="I586" s="352"/>
      <c r="J586" s="177"/>
      <c r="K586" s="543"/>
      <c r="L586" s="543">
        <f t="shared" si="201"/>
        <v>0</v>
      </c>
      <c r="M586" s="599">
        <f t="shared" si="202"/>
        <v>0</v>
      </c>
      <c r="N586" s="599"/>
      <c r="O586" s="602"/>
      <c r="P586" s="599"/>
    </row>
    <row r="587" spans="1:30" ht="12.75" customHeight="1">
      <c r="A587" s="1">
        <f t="shared" si="203"/>
        <v>8208</v>
      </c>
      <c r="B587" s="187" t="s">
        <v>416</v>
      </c>
      <c r="C587" s="204"/>
      <c r="D587" s="205"/>
      <c r="E587" s="204"/>
      <c r="F587" s="395"/>
      <c r="G587" s="586" t="s">
        <v>410</v>
      </c>
      <c r="H587" s="16">
        <v>0</v>
      </c>
      <c r="I587" s="352"/>
      <c r="J587" s="177"/>
      <c r="K587" s="543"/>
      <c r="L587" s="543">
        <f>F587*H587</f>
        <v>0</v>
      </c>
      <c r="M587" s="599">
        <f t="shared" ref="M587:M588" si="204">K587+L587</f>
        <v>0</v>
      </c>
      <c r="N587" s="599"/>
      <c r="O587" s="602"/>
      <c r="P587" s="599"/>
    </row>
    <row r="588" spans="1:30" ht="12.75" customHeight="1">
      <c r="A588" s="1">
        <f t="shared" si="203"/>
        <v>8209</v>
      </c>
      <c r="B588" s="15" t="s">
        <v>417</v>
      </c>
      <c r="C588" s="175"/>
      <c r="D588" s="181"/>
      <c r="E588" s="175"/>
      <c r="F588" s="394">
        <f>$H$18*$G$20</f>
        <v>0</v>
      </c>
      <c r="G588" s="1" t="s">
        <v>410</v>
      </c>
      <c r="H588" s="16">
        <v>0</v>
      </c>
      <c r="I588" s="352"/>
      <c r="J588" s="177"/>
      <c r="K588" s="543"/>
      <c r="L588" s="543">
        <f>F588*H588</f>
        <v>0</v>
      </c>
      <c r="M588" s="599">
        <f t="shared" si="204"/>
        <v>0</v>
      </c>
      <c r="N588" s="599"/>
      <c r="O588" s="602"/>
      <c r="P588" s="599"/>
    </row>
    <row r="589" spans="1:30" ht="12.75" customHeight="1">
      <c r="A589" s="1">
        <f t="shared" si="203"/>
        <v>8210</v>
      </c>
      <c r="B589" s="15" t="s">
        <v>418</v>
      </c>
      <c r="C589" s="175"/>
      <c r="D589" s="181"/>
      <c r="E589" s="175"/>
      <c r="F589" s="393">
        <f>$G$22</f>
        <v>0</v>
      </c>
      <c r="G589" s="252" t="s">
        <v>415</v>
      </c>
      <c r="H589" s="16">
        <v>0</v>
      </c>
      <c r="I589" s="352"/>
      <c r="J589" s="177"/>
      <c r="K589" s="543"/>
      <c r="L589" s="543">
        <f t="shared" si="201"/>
        <v>0</v>
      </c>
      <c r="M589" s="599">
        <f t="shared" si="202"/>
        <v>0</v>
      </c>
      <c r="N589" s="599"/>
      <c r="O589" s="602"/>
      <c r="P589" s="599"/>
    </row>
    <row r="590" spans="1:30" ht="12.75" customHeight="1">
      <c r="A590" s="1">
        <f t="shared" si="203"/>
        <v>8211</v>
      </c>
      <c r="B590" s="15" t="s">
        <v>582</v>
      </c>
      <c r="C590" s="175"/>
      <c r="D590" s="181"/>
      <c r="E590" s="175"/>
      <c r="F590" s="55"/>
      <c r="G590" s="1" t="s">
        <v>405</v>
      </c>
      <c r="H590" s="16">
        <v>0</v>
      </c>
      <c r="I590" s="352"/>
      <c r="J590" s="177"/>
      <c r="K590" s="543"/>
      <c r="L590" s="543">
        <f t="shared" si="201"/>
        <v>0</v>
      </c>
      <c r="M590" s="599">
        <f t="shared" si="202"/>
        <v>0</v>
      </c>
      <c r="N590" s="599"/>
      <c r="O590" s="602"/>
      <c r="P590" s="599"/>
      <c r="Z590" s="585" t="s">
        <v>422</v>
      </c>
      <c r="AB590" s="396"/>
      <c r="AC590" s="14"/>
      <c r="AD590" s="14"/>
    </row>
    <row r="591" spans="1:30" ht="12.75" customHeight="1">
      <c r="A591" s="1">
        <f t="shared" si="203"/>
        <v>8212</v>
      </c>
      <c r="B591" s="15" t="s">
        <v>419</v>
      </c>
      <c r="C591" s="175"/>
      <c r="D591" s="181"/>
      <c r="E591" s="175"/>
      <c r="F591" s="55"/>
      <c r="G591" s="252" t="s">
        <v>415</v>
      </c>
      <c r="H591" s="16">
        <v>0</v>
      </c>
      <c r="I591" s="352"/>
      <c r="J591" s="177"/>
      <c r="K591" s="543"/>
      <c r="L591" s="543">
        <f t="shared" si="201"/>
        <v>0</v>
      </c>
      <c r="M591" s="599">
        <f t="shared" si="202"/>
        <v>0</v>
      </c>
      <c r="N591" s="599"/>
      <c r="O591" s="602"/>
      <c r="P591" s="599"/>
      <c r="Z591" s="482" t="s">
        <v>424</v>
      </c>
      <c r="AA591" s="179"/>
      <c r="AB591" s="48"/>
      <c r="AC591" s="180"/>
    </row>
    <row r="592" spans="1:30" ht="12.75" customHeight="1">
      <c r="A592" s="1">
        <f t="shared" si="203"/>
        <v>8213</v>
      </c>
      <c r="B592" s="15" t="s">
        <v>420</v>
      </c>
      <c r="C592" s="175"/>
      <c r="D592" s="181"/>
      <c r="E592" s="175"/>
      <c r="F592" s="55"/>
      <c r="G592" s="252"/>
      <c r="H592" s="16"/>
      <c r="I592" s="352"/>
      <c r="J592" s="177"/>
      <c r="K592" s="543"/>
      <c r="L592" s="543">
        <v>0</v>
      </c>
      <c r="M592" s="599">
        <f t="shared" si="202"/>
        <v>0</v>
      </c>
      <c r="N592" s="599"/>
      <c r="O592" s="602"/>
      <c r="P592" s="599"/>
      <c r="Z592" s="482" t="s">
        <v>424</v>
      </c>
      <c r="AA592" s="179"/>
      <c r="AB592" s="48"/>
      <c r="AC592" s="180"/>
    </row>
    <row r="593" spans="1:38" ht="12.75" customHeight="1">
      <c r="A593" s="1">
        <f t="shared" si="203"/>
        <v>8214</v>
      </c>
      <c r="B593" s="15" t="s">
        <v>421</v>
      </c>
      <c r="C593" s="175"/>
      <c r="D593" s="181"/>
      <c r="E593" s="175"/>
      <c r="F593" s="55"/>
      <c r="G593" s="252"/>
      <c r="H593" s="16"/>
      <c r="I593" s="352"/>
      <c r="J593" s="177"/>
      <c r="K593" s="543"/>
      <c r="L593" s="543">
        <v>0</v>
      </c>
      <c r="M593" s="599">
        <f t="shared" si="202"/>
        <v>0</v>
      </c>
      <c r="N593" s="599"/>
      <c r="O593" s="602"/>
      <c r="P593" s="599"/>
      <c r="Z593" s="482" t="s">
        <v>424</v>
      </c>
      <c r="AA593" s="179"/>
      <c r="AB593" s="48"/>
      <c r="AC593" s="180"/>
    </row>
    <row r="594" spans="1:38" ht="12.75" customHeight="1">
      <c r="A594" s="1">
        <f t="shared" si="203"/>
        <v>8215</v>
      </c>
      <c r="B594" s="15" t="s">
        <v>423</v>
      </c>
      <c r="C594" s="175"/>
      <c r="D594" s="181"/>
      <c r="E594" s="175"/>
      <c r="F594" s="390">
        <f>$G$19 + 100</f>
        <v>100</v>
      </c>
      <c r="G594" s="1" t="s">
        <v>395</v>
      </c>
      <c r="H594" s="16">
        <v>0</v>
      </c>
      <c r="I594" s="352"/>
      <c r="J594" s="177"/>
      <c r="K594" s="543"/>
      <c r="L594" s="543">
        <f>F594*H594</f>
        <v>0</v>
      </c>
      <c r="M594" s="599">
        <f t="shared" si="202"/>
        <v>0</v>
      </c>
      <c r="N594" s="599"/>
      <c r="O594" s="602"/>
      <c r="P594" s="599"/>
      <c r="Z594" s="482" t="s">
        <v>424</v>
      </c>
      <c r="AA594" s="179"/>
      <c r="AB594" s="48"/>
      <c r="AC594" s="180"/>
    </row>
    <row r="595" spans="1:38" ht="12.75" customHeight="1">
      <c r="A595" s="1">
        <f t="shared" si="203"/>
        <v>8216</v>
      </c>
      <c r="B595" s="15" t="s">
        <v>425</v>
      </c>
      <c r="C595" s="175"/>
      <c r="D595" s="181"/>
      <c r="E595" s="175"/>
      <c r="F595" s="390">
        <f>$G$19 + 100</f>
        <v>100</v>
      </c>
      <c r="G595" s="1" t="s">
        <v>395</v>
      </c>
      <c r="H595" s="16">
        <v>0</v>
      </c>
      <c r="I595" s="352"/>
      <c r="J595" s="177"/>
      <c r="K595" s="543"/>
      <c r="L595" s="543">
        <f>F595*H595</f>
        <v>0</v>
      </c>
      <c r="M595" s="599">
        <f t="shared" ref="M595:M597" si="205">K595+L595</f>
        <v>0</v>
      </c>
      <c r="N595" s="599"/>
      <c r="O595" s="602"/>
      <c r="P595" s="599"/>
    </row>
    <row r="596" spans="1:38" ht="12.75" customHeight="1">
      <c r="A596" s="1">
        <f t="shared" si="203"/>
        <v>8217</v>
      </c>
      <c r="B596" s="15" t="s">
        <v>426</v>
      </c>
      <c r="C596" s="175"/>
      <c r="D596" s="181"/>
      <c r="E596" s="175"/>
      <c r="F596" s="390">
        <f>$G$19 + 100</f>
        <v>100</v>
      </c>
      <c r="G596" s="1" t="s">
        <v>395</v>
      </c>
      <c r="H596" s="16">
        <v>0</v>
      </c>
      <c r="I596" s="352"/>
      <c r="J596" s="177"/>
      <c r="K596" s="543"/>
      <c r="L596" s="543">
        <f>F596*H596</f>
        <v>0</v>
      </c>
      <c r="M596" s="599">
        <f t="shared" si="205"/>
        <v>0</v>
      </c>
      <c r="N596" s="599"/>
      <c r="O596" s="602"/>
      <c r="P596" s="599"/>
    </row>
    <row r="597" spans="1:38" ht="12.75" customHeight="1">
      <c r="A597" s="1">
        <f t="shared" si="203"/>
        <v>8218</v>
      </c>
      <c r="B597" s="15" t="s">
        <v>427</v>
      </c>
      <c r="C597" s="175"/>
      <c r="D597" s="181"/>
      <c r="E597" s="175"/>
      <c r="F597" s="390">
        <f>$G$19 + 100</f>
        <v>100</v>
      </c>
      <c r="G597" s="1" t="s">
        <v>395</v>
      </c>
      <c r="H597" s="16">
        <v>0</v>
      </c>
      <c r="I597" s="352"/>
      <c r="J597" s="177"/>
      <c r="K597" s="543"/>
      <c r="L597" s="543">
        <f>F597*H597</f>
        <v>0</v>
      </c>
      <c r="M597" s="599">
        <f t="shared" si="205"/>
        <v>0</v>
      </c>
      <c r="N597" s="599"/>
      <c r="O597" s="602"/>
      <c r="P597" s="599"/>
    </row>
    <row r="598" spans="1:38" ht="12.75" customHeight="1">
      <c r="A598" s="1">
        <f t="shared" si="203"/>
        <v>8219</v>
      </c>
      <c r="B598" s="15" t="s">
        <v>428</v>
      </c>
      <c r="C598" s="175"/>
      <c r="D598" s="181"/>
      <c r="E598" s="175"/>
      <c r="F598" s="55"/>
      <c r="G598" s="252" t="s">
        <v>405</v>
      </c>
      <c r="H598" s="16">
        <v>0</v>
      </c>
      <c r="I598" s="352"/>
      <c r="J598" s="177"/>
      <c r="K598" s="543"/>
      <c r="L598" s="543">
        <f t="shared" ref="L598:L607" si="206">F598*H598</f>
        <v>0</v>
      </c>
      <c r="M598" s="599">
        <f t="shared" si="202"/>
        <v>0</v>
      </c>
      <c r="N598" s="599"/>
      <c r="O598" s="602"/>
      <c r="P598" s="599"/>
      <c r="Z598" s="482" t="s">
        <v>424</v>
      </c>
      <c r="AA598" s="179"/>
      <c r="AB598" s="48"/>
      <c r="AC598" s="180"/>
    </row>
    <row r="599" spans="1:38" ht="12.75" customHeight="1">
      <c r="A599" s="1">
        <f t="shared" si="203"/>
        <v>8220</v>
      </c>
      <c r="B599" s="15" t="s">
        <v>429</v>
      </c>
      <c r="C599" s="175"/>
      <c r="D599" s="181"/>
      <c r="E599" s="175"/>
      <c r="F599" s="55"/>
      <c r="G599" s="252" t="s">
        <v>395</v>
      </c>
      <c r="H599" s="16">
        <v>0</v>
      </c>
      <c r="I599" s="352"/>
      <c r="J599" s="177"/>
      <c r="K599" s="543"/>
      <c r="L599" s="543">
        <f t="shared" si="206"/>
        <v>0</v>
      </c>
      <c r="M599" s="599">
        <f t="shared" si="202"/>
        <v>0</v>
      </c>
      <c r="N599" s="599"/>
      <c r="O599" s="602"/>
      <c r="P599" s="599"/>
      <c r="Z599" s="482" t="s">
        <v>424</v>
      </c>
      <c r="AA599" s="179"/>
      <c r="AB599" s="48"/>
      <c r="AC599" s="180"/>
    </row>
    <row r="600" spans="1:38" ht="12.75" customHeight="1">
      <c r="A600" s="1">
        <f t="shared" si="203"/>
        <v>8221</v>
      </c>
      <c r="B600" s="15" t="s">
        <v>430</v>
      </c>
      <c r="C600" s="175"/>
      <c r="D600" s="181"/>
      <c r="E600" s="175"/>
      <c r="F600" s="55"/>
      <c r="G600" s="252" t="s">
        <v>405</v>
      </c>
      <c r="H600" s="16">
        <v>0</v>
      </c>
      <c r="I600" s="352"/>
      <c r="J600" s="177"/>
      <c r="K600" s="543"/>
      <c r="L600" s="543">
        <f t="shared" si="206"/>
        <v>0</v>
      </c>
      <c r="M600" s="599">
        <f t="shared" si="202"/>
        <v>0</v>
      </c>
      <c r="N600" s="599"/>
      <c r="O600" s="602"/>
      <c r="P600" s="599"/>
      <c r="Z600" s="482" t="s">
        <v>424</v>
      </c>
      <c r="AA600" s="179"/>
      <c r="AB600" s="48"/>
      <c r="AC600" s="180"/>
    </row>
    <row r="601" spans="1:38" ht="12.75" customHeight="1">
      <c r="A601" s="1">
        <f t="shared" si="203"/>
        <v>8222</v>
      </c>
      <c r="B601" s="15" t="s">
        <v>431</v>
      </c>
      <c r="C601" s="175"/>
      <c r="D601" s="181"/>
      <c r="E601" s="175"/>
      <c r="F601" s="390">
        <f>$G$19 + 100</f>
        <v>100</v>
      </c>
      <c r="G601" s="252" t="s">
        <v>395</v>
      </c>
      <c r="H601" s="16">
        <v>0</v>
      </c>
      <c r="I601" s="352"/>
      <c r="J601" s="177"/>
      <c r="K601" s="543"/>
      <c r="L601" s="543">
        <f t="shared" si="206"/>
        <v>0</v>
      </c>
      <c r="M601" s="599">
        <f t="shared" si="202"/>
        <v>0</v>
      </c>
      <c r="N601" s="599"/>
      <c r="O601" s="602"/>
      <c r="P601" s="599"/>
      <c r="Z601" s="482" t="s">
        <v>424</v>
      </c>
      <c r="AA601" s="179"/>
      <c r="AB601" s="48"/>
      <c r="AC601" s="180"/>
    </row>
    <row r="602" spans="1:38" ht="12.75" customHeight="1">
      <c r="A602" s="1">
        <f t="shared" si="203"/>
        <v>8223</v>
      </c>
      <c r="B602" s="15" t="s">
        <v>432</v>
      </c>
      <c r="C602" s="175"/>
      <c r="D602" s="181"/>
      <c r="E602" s="175"/>
      <c r="F602" s="390">
        <f>$G$19 + 100</f>
        <v>100</v>
      </c>
      <c r="G602" s="252" t="s">
        <v>395</v>
      </c>
      <c r="H602" s="16">
        <v>0</v>
      </c>
      <c r="I602" s="352"/>
      <c r="J602" s="177"/>
      <c r="K602" s="543"/>
      <c r="L602" s="543">
        <f t="shared" si="206"/>
        <v>0</v>
      </c>
      <c r="M602" s="599">
        <f t="shared" si="202"/>
        <v>0</v>
      </c>
      <c r="N602" s="599"/>
      <c r="O602" s="602"/>
      <c r="P602" s="599"/>
      <c r="Z602" s="482" t="s">
        <v>424</v>
      </c>
      <c r="AA602" s="179"/>
      <c r="AB602" s="48"/>
      <c r="AC602" s="180"/>
    </row>
    <row r="603" spans="1:38" ht="12.75" customHeight="1">
      <c r="A603" s="1">
        <f t="shared" si="203"/>
        <v>8224</v>
      </c>
      <c r="B603" s="15" t="s">
        <v>433</v>
      </c>
      <c r="C603" s="175"/>
      <c r="D603" s="181"/>
      <c r="E603" s="175"/>
      <c r="F603" s="390">
        <f>$G$19 + 100</f>
        <v>100</v>
      </c>
      <c r="G603" s="252" t="s">
        <v>395</v>
      </c>
      <c r="H603" s="16">
        <v>0</v>
      </c>
      <c r="I603" s="352"/>
      <c r="J603" s="177"/>
      <c r="K603" s="543"/>
      <c r="L603" s="543">
        <f t="shared" si="206"/>
        <v>0</v>
      </c>
      <c r="M603" s="599">
        <f t="shared" si="202"/>
        <v>0</v>
      </c>
      <c r="N603" s="599"/>
      <c r="O603" s="602"/>
      <c r="P603" s="599"/>
    </row>
    <row r="604" spans="1:38" ht="12.75" customHeight="1">
      <c r="A604" s="1">
        <f t="shared" si="203"/>
        <v>8225</v>
      </c>
      <c r="B604" s="15" t="s">
        <v>434</v>
      </c>
      <c r="C604" s="175"/>
      <c r="D604" s="181"/>
      <c r="E604" s="175"/>
      <c r="F604" s="390">
        <f>$G$19 + 100</f>
        <v>100</v>
      </c>
      <c r="G604" s="252" t="s">
        <v>395</v>
      </c>
      <c r="H604" s="16">
        <v>0</v>
      </c>
      <c r="I604" s="352"/>
      <c r="J604" s="177"/>
      <c r="K604" s="543"/>
      <c r="L604" s="543">
        <f>F604*H604</f>
        <v>0</v>
      </c>
      <c r="M604" s="599">
        <f t="shared" ref="M604:M605" si="207">K604+L604</f>
        <v>0</v>
      </c>
      <c r="N604" s="599"/>
      <c r="O604" s="602"/>
      <c r="P604" s="599"/>
    </row>
    <row r="605" spans="1:38" ht="12.75" customHeight="1">
      <c r="A605" s="1">
        <f t="shared" si="203"/>
        <v>8226</v>
      </c>
      <c r="B605" s="15" t="s">
        <v>435</v>
      </c>
      <c r="C605" s="175"/>
      <c r="D605" s="181"/>
      <c r="E605" s="175"/>
      <c r="F605" s="390">
        <f>$G$19 + 100</f>
        <v>100</v>
      </c>
      <c r="G605" s="252" t="s">
        <v>395</v>
      </c>
      <c r="H605" s="16">
        <v>0</v>
      </c>
      <c r="I605" s="352"/>
      <c r="J605" s="177"/>
      <c r="K605" s="543"/>
      <c r="L605" s="543">
        <f>F605*H605</f>
        <v>0</v>
      </c>
      <c r="M605" s="599">
        <f t="shared" si="207"/>
        <v>0</v>
      </c>
      <c r="N605" s="599"/>
      <c r="O605" s="602"/>
      <c r="P605" s="599"/>
    </row>
    <row r="606" spans="1:38" ht="12.75" customHeight="1">
      <c r="A606" s="1">
        <f t="shared" si="203"/>
        <v>8227</v>
      </c>
      <c r="B606" s="15" t="s">
        <v>356</v>
      </c>
      <c r="C606" s="175"/>
      <c r="D606" s="181"/>
      <c r="E606" s="175"/>
      <c r="F606" s="55"/>
      <c r="G606" s="252"/>
      <c r="H606" s="16"/>
      <c r="I606" s="352"/>
      <c r="J606" s="177"/>
      <c r="K606" s="543"/>
      <c r="L606" s="543">
        <f>F606*H606</f>
        <v>0</v>
      </c>
      <c r="M606" s="599">
        <f t="shared" si="202"/>
        <v>0</v>
      </c>
      <c r="N606" s="599"/>
      <c r="O606" s="602"/>
      <c r="P606" s="599"/>
    </row>
    <row r="607" spans="1:38" ht="12.75" customHeight="1">
      <c r="A607" s="1">
        <f t="shared" si="203"/>
        <v>8228</v>
      </c>
      <c r="B607" s="15" t="s">
        <v>436</v>
      </c>
      <c r="C607" s="175"/>
      <c r="D607" s="181"/>
      <c r="E607" s="175"/>
      <c r="F607" s="55"/>
      <c r="G607" s="252"/>
      <c r="H607" s="16"/>
      <c r="I607" s="352"/>
      <c r="J607" s="177"/>
      <c r="K607" s="543"/>
      <c r="L607" s="543">
        <f t="shared" si="206"/>
        <v>0</v>
      </c>
      <c r="M607" s="599">
        <f t="shared" si="202"/>
        <v>0</v>
      </c>
      <c r="N607" s="599"/>
      <c r="O607" s="602"/>
      <c r="P607" s="599"/>
      <c r="Z607" s="585" t="s">
        <v>437</v>
      </c>
    </row>
    <row r="608" spans="1:38" s="36" customFormat="1" ht="12.75" customHeight="1">
      <c r="A608" s="1">
        <f t="shared" si="203"/>
        <v>8229</v>
      </c>
      <c r="B608" s="15"/>
      <c r="C608" s="175"/>
      <c r="D608" s="181"/>
      <c r="E608" s="175"/>
      <c r="F608" s="55"/>
      <c r="G608" s="252"/>
      <c r="H608" s="16"/>
      <c r="I608" s="352"/>
      <c r="J608" s="177"/>
      <c r="K608" s="543"/>
      <c r="L608" s="543"/>
      <c r="M608" s="599">
        <f t="shared" si="202"/>
        <v>0</v>
      </c>
      <c r="N608" s="599"/>
      <c r="O608" s="602"/>
      <c r="P608" s="599"/>
      <c r="Q608" s="63"/>
      <c r="R608" s="10"/>
      <c r="S608" s="164"/>
      <c r="T608" s="164"/>
      <c r="U608" s="164"/>
      <c r="V608" s="164"/>
      <c r="W608" s="164"/>
      <c r="X608" s="162"/>
      <c r="Y608" s="165"/>
      <c r="Z608" s="585" t="s">
        <v>439</v>
      </c>
      <c r="AA608" s="14"/>
      <c r="AB608" s="15"/>
      <c r="AC608" s="16"/>
      <c r="AD608" s="16"/>
      <c r="AE608" s="15"/>
      <c r="AF608" s="15"/>
      <c r="AG608" s="15"/>
      <c r="AH608" s="15"/>
      <c r="AI608" s="166"/>
      <c r="AJ608" s="166"/>
      <c r="AK608" s="63"/>
      <c r="AL608" s="19"/>
    </row>
    <row r="609" spans="1:38" s="36" customFormat="1" ht="12.75" customHeight="1">
      <c r="A609" s="1"/>
      <c r="B609" s="15"/>
      <c r="C609" s="175"/>
      <c r="D609" s="181"/>
      <c r="E609" s="175"/>
      <c r="F609" s="55"/>
      <c r="G609" s="252"/>
      <c r="H609" s="16"/>
      <c r="I609" s="352"/>
      <c r="J609" s="415"/>
      <c r="K609" s="543"/>
      <c r="L609" s="543"/>
      <c r="M609" s="599"/>
      <c r="N609" s="599"/>
      <c r="O609" s="602"/>
      <c r="P609" s="599"/>
      <c r="Q609" s="63"/>
      <c r="R609" s="10"/>
      <c r="S609" s="164"/>
      <c r="T609" s="164"/>
      <c r="U609" s="164"/>
      <c r="V609" s="164"/>
      <c r="W609" s="164"/>
      <c r="X609" s="162"/>
      <c r="Y609" s="165"/>
      <c r="Z609" s="482" t="s">
        <v>411</v>
      </c>
      <c r="AA609" s="179"/>
      <c r="AB609" s="48"/>
      <c r="AC609" s="180"/>
      <c r="AD609" s="180"/>
      <c r="AE609" s="15"/>
      <c r="AF609" s="15"/>
      <c r="AG609" s="15"/>
      <c r="AH609" s="15"/>
      <c r="AI609" s="166"/>
      <c r="AJ609" s="166"/>
      <c r="AK609" s="63"/>
      <c r="AL609" s="19"/>
    </row>
    <row r="610" spans="1:38" s="36" customFormat="1" ht="12.75" customHeight="1">
      <c r="A610" s="254"/>
      <c r="B610" s="56"/>
      <c r="C610" s="196"/>
      <c r="D610" s="197"/>
      <c r="E610" s="196"/>
      <c r="F610" s="198"/>
      <c r="G610" s="297"/>
      <c r="H610" s="57"/>
      <c r="I610" s="57"/>
      <c r="J610" s="310"/>
      <c r="K610" s="653"/>
      <c r="L610" s="653"/>
      <c r="M610" s="653"/>
      <c r="N610" s="653"/>
      <c r="O610" s="654"/>
      <c r="P610" s="653"/>
      <c r="Q610" s="63"/>
      <c r="R610" s="10"/>
      <c r="S610" s="164"/>
      <c r="T610" s="164"/>
      <c r="U610" s="164"/>
      <c r="V610" s="164"/>
      <c r="W610" s="164"/>
      <c r="X610" s="162"/>
      <c r="Y610" s="165"/>
      <c r="Z610" s="460"/>
      <c r="AA610" s="14"/>
      <c r="AB610" s="15"/>
      <c r="AC610" s="16"/>
      <c r="AD610" s="16"/>
      <c r="AE610" s="15"/>
      <c r="AF610" s="15"/>
      <c r="AG610" s="15"/>
      <c r="AH610" s="15"/>
      <c r="AI610" s="166"/>
      <c r="AJ610" s="166"/>
      <c r="AK610" s="63"/>
      <c r="AL610" s="19"/>
    </row>
    <row r="611" spans="1:38" ht="12.75" customHeight="1">
      <c r="A611" s="89"/>
      <c r="B611" s="167" t="s">
        <v>438</v>
      </c>
      <c r="C611" s="168"/>
      <c r="D611" s="169"/>
      <c r="E611" s="168"/>
      <c r="F611" s="341"/>
      <c r="G611" s="169"/>
      <c r="H611" s="171"/>
      <c r="I611" s="171" t="s">
        <v>13</v>
      </c>
      <c r="J611" s="172"/>
      <c r="K611" s="603">
        <f t="shared" ref="K611:P611" si="208">SUM(K612:K626)</f>
        <v>0</v>
      </c>
      <c r="L611" s="603">
        <f t="shared" si="208"/>
        <v>0</v>
      </c>
      <c r="M611" s="642">
        <f t="shared" si="208"/>
        <v>0</v>
      </c>
      <c r="N611" s="642">
        <f t="shared" si="208"/>
        <v>0</v>
      </c>
      <c r="O611" s="642">
        <f t="shared" si="208"/>
        <v>0</v>
      </c>
      <c r="P611" s="642">
        <f t="shared" si="208"/>
        <v>0</v>
      </c>
    </row>
    <row r="612" spans="1:38" ht="12.75" customHeight="1">
      <c r="A612" s="1">
        <v>8300</v>
      </c>
      <c r="B612" s="15" t="s">
        <v>440</v>
      </c>
      <c r="C612" s="36"/>
      <c r="D612" s="36"/>
      <c r="E612" s="36"/>
      <c r="F612" s="364">
        <f>$H$18*$G$20</f>
        <v>0</v>
      </c>
      <c r="G612" s="587" t="s">
        <v>441</v>
      </c>
      <c r="H612" s="16">
        <v>0</v>
      </c>
      <c r="I612" s="16"/>
      <c r="J612" s="16"/>
      <c r="K612" s="543"/>
      <c r="L612" s="543">
        <f>F612*H612</f>
        <v>0</v>
      </c>
      <c r="M612" s="599">
        <f>K612+L612</f>
        <v>0</v>
      </c>
      <c r="N612" s="599"/>
      <c r="O612" s="602"/>
      <c r="P612" s="599"/>
    </row>
    <row r="613" spans="1:38" ht="12.75" customHeight="1">
      <c r="A613" s="1">
        <f>A612+1</f>
        <v>8301</v>
      </c>
      <c r="B613" s="288" t="s">
        <v>442</v>
      </c>
      <c r="C613" s="175"/>
      <c r="D613" s="181"/>
      <c r="E613" s="175"/>
      <c r="F613" s="17"/>
      <c r="G613" s="252" t="s">
        <v>276</v>
      </c>
      <c r="H613" s="16">
        <v>0</v>
      </c>
      <c r="I613" s="193"/>
      <c r="J613" s="177"/>
      <c r="K613" s="543"/>
      <c r="L613" s="543">
        <f t="shared" ref="L613:L624" si="209">F613*H613</f>
        <v>0</v>
      </c>
      <c r="M613" s="599">
        <f t="shared" ref="M613:M625" si="210">K613+L613</f>
        <v>0</v>
      </c>
      <c r="N613" s="599"/>
      <c r="O613" s="602"/>
      <c r="P613" s="599"/>
    </row>
    <row r="614" spans="1:38" ht="12.75" customHeight="1">
      <c r="A614" s="1">
        <f t="shared" ref="A614:A625" si="211">A613+1</f>
        <v>8302</v>
      </c>
      <c r="B614" s="288" t="s">
        <v>443</v>
      </c>
      <c r="C614" s="175"/>
      <c r="D614" s="181"/>
      <c r="E614" s="175"/>
      <c r="F614" s="17"/>
      <c r="G614" s="252" t="s">
        <v>276</v>
      </c>
      <c r="H614" s="16">
        <v>0</v>
      </c>
      <c r="I614" s="193"/>
      <c r="J614" s="177"/>
      <c r="K614" s="543"/>
      <c r="L614" s="543">
        <f t="shared" si="209"/>
        <v>0</v>
      </c>
      <c r="M614" s="599">
        <f t="shared" si="210"/>
        <v>0</v>
      </c>
      <c r="N614" s="599"/>
      <c r="O614" s="602"/>
      <c r="P614" s="599"/>
    </row>
    <row r="615" spans="1:38" ht="12.75" customHeight="1">
      <c r="A615" s="1">
        <f t="shared" si="211"/>
        <v>8303</v>
      </c>
      <c r="B615" s="288" t="s">
        <v>444</v>
      </c>
      <c r="C615" s="175"/>
      <c r="D615" s="181"/>
      <c r="E615" s="175"/>
      <c r="F615" s="17"/>
      <c r="G615" s="252" t="s">
        <v>276</v>
      </c>
      <c r="H615" s="16">
        <v>0</v>
      </c>
      <c r="I615" s="193"/>
      <c r="J615" s="177"/>
      <c r="K615" s="543"/>
      <c r="L615" s="543">
        <f t="shared" si="209"/>
        <v>0</v>
      </c>
      <c r="M615" s="599">
        <f t="shared" si="210"/>
        <v>0</v>
      </c>
      <c r="N615" s="599"/>
      <c r="O615" s="602"/>
      <c r="P615" s="599"/>
    </row>
    <row r="616" spans="1:38" ht="12.75" customHeight="1">
      <c r="A616" s="1">
        <f t="shared" si="211"/>
        <v>8304</v>
      </c>
      <c r="B616" s="288" t="s">
        <v>445</v>
      </c>
      <c r="C616" s="175"/>
      <c r="D616" s="181"/>
      <c r="E616" s="175"/>
      <c r="F616" s="17"/>
      <c r="G616" s="252" t="s">
        <v>276</v>
      </c>
      <c r="H616" s="16">
        <v>0</v>
      </c>
      <c r="I616" s="193"/>
      <c r="J616" s="177"/>
      <c r="K616" s="543"/>
      <c r="L616" s="543">
        <f t="shared" si="209"/>
        <v>0</v>
      </c>
      <c r="M616" s="599">
        <f t="shared" si="210"/>
        <v>0</v>
      </c>
      <c r="N616" s="599"/>
      <c r="O616" s="602"/>
      <c r="P616" s="599"/>
    </row>
    <row r="617" spans="1:38" ht="12.75" customHeight="1">
      <c r="A617" s="1">
        <f t="shared" si="211"/>
        <v>8305</v>
      </c>
      <c r="B617" s="288" t="s">
        <v>446</v>
      </c>
      <c r="C617" s="175"/>
      <c r="D617" s="181"/>
      <c r="E617" s="175"/>
      <c r="F617" s="17"/>
      <c r="G617" s="252" t="s">
        <v>276</v>
      </c>
      <c r="H617" s="16">
        <v>0</v>
      </c>
      <c r="I617" s="58"/>
      <c r="J617" s="177"/>
      <c r="K617" s="543"/>
      <c r="L617" s="543">
        <f t="shared" si="209"/>
        <v>0</v>
      </c>
      <c r="M617" s="599">
        <f t="shared" si="210"/>
        <v>0</v>
      </c>
      <c r="N617" s="599"/>
      <c r="O617" s="602"/>
      <c r="P617" s="599"/>
    </row>
    <row r="618" spans="1:38" ht="12.75" customHeight="1">
      <c r="A618" s="586">
        <f t="shared" si="211"/>
        <v>8306</v>
      </c>
      <c r="B618" s="187" t="s">
        <v>427</v>
      </c>
      <c r="C618" s="204"/>
      <c r="D618" s="181"/>
      <c r="E618" s="175"/>
      <c r="F618" s="17"/>
      <c r="G618" s="252" t="s">
        <v>441</v>
      </c>
      <c r="H618" s="16">
        <v>0</v>
      </c>
      <c r="I618" s="58"/>
      <c r="J618" s="177"/>
      <c r="K618" s="543"/>
      <c r="L618" s="543">
        <f>F618*H618</f>
        <v>0</v>
      </c>
      <c r="M618" s="599">
        <f>K618+L618</f>
        <v>0</v>
      </c>
      <c r="N618" s="599"/>
      <c r="O618" s="602"/>
      <c r="P618" s="599"/>
    </row>
    <row r="619" spans="1:38" ht="12.75" customHeight="1">
      <c r="A619" s="1">
        <f t="shared" si="211"/>
        <v>8307</v>
      </c>
      <c r="B619" s="15" t="s">
        <v>447</v>
      </c>
      <c r="C619" s="15"/>
      <c r="D619" s="15"/>
      <c r="E619" s="15"/>
      <c r="F619" s="17"/>
      <c r="G619" s="252" t="s">
        <v>405</v>
      </c>
      <c r="H619" s="16">
        <v>0</v>
      </c>
      <c r="I619" s="15"/>
      <c r="J619" s="294"/>
      <c r="K619" s="543"/>
      <c r="L619" s="543">
        <f t="shared" si="209"/>
        <v>0</v>
      </c>
      <c r="M619" s="599">
        <f t="shared" si="210"/>
        <v>0</v>
      </c>
      <c r="N619" s="599"/>
      <c r="O619" s="602"/>
      <c r="P619" s="599"/>
    </row>
    <row r="620" spans="1:38" ht="12.75" customHeight="1">
      <c r="A620" s="1">
        <f t="shared" si="211"/>
        <v>8308</v>
      </c>
      <c r="B620" s="288" t="s">
        <v>448</v>
      </c>
      <c r="C620" s="175"/>
      <c r="D620" s="181"/>
      <c r="E620" s="175"/>
      <c r="F620" s="17"/>
      <c r="G620" s="252" t="s">
        <v>405</v>
      </c>
      <c r="H620" s="16">
        <v>0</v>
      </c>
      <c r="I620" s="193"/>
      <c r="J620" s="177"/>
      <c r="K620" s="543"/>
      <c r="L620" s="543">
        <f t="shared" si="209"/>
        <v>0</v>
      </c>
      <c r="M620" s="599">
        <f t="shared" si="210"/>
        <v>0</v>
      </c>
      <c r="N620" s="599"/>
      <c r="O620" s="602"/>
      <c r="P620" s="599"/>
    </row>
    <row r="621" spans="1:38" ht="12.75" customHeight="1">
      <c r="A621" s="1">
        <f t="shared" si="211"/>
        <v>8309</v>
      </c>
      <c r="B621" s="15" t="s">
        <v>449</v>
      </c>
      <c r="C621" s="175"/>
      <c r="D621" s="181"/>
      <c r="E621" s="175"/>
      <c r="F621" s="17"/>
      <c r="G621" s="252" t="s">
        <v>415</v>
      </c>
      <c r="H621" s="16">
        <v>0</v>
      </c>
      <c r="I621" s="193"/>
      <c r="J621" s="177"/>
      <c r="K621" s="543"/>
      <c r="L621" s="543">
        <f t="shared" si="209"/>
        <v>0</v>
      </c>
      <c r="M621" s="599">
        <f t="shared" si="210"/>
        <v>0</v>
      </c>
      <c r="N621" s="599"/>
      <c r="O621" s="602"/>
      <c r="P621" s="599"/>
    </row>
    <row r="622" spans="1:38" ht="12.75" customHeight="1">
      <c r="A622" s="1">
        <f t="shared" si="211"/>
        <v>8310</v>
      </c>
      <c r="B622" s="15" t="s">
        <v>450</v>
      </c>
      <c r="C622" s="175"/>
      <c r="D622" s="181"/>
      <c r="E622" s="175"/>
      <c r="F622" s="17"/>
      <c r="G622" s="252" t="s">
        <v>415</v>
      </c>
      <c r="H622" s="16">
        <v>0</v>
      </c>
      <c r="I622" s="193"/>
      <c r="J622" s="177"/>
      <c r="K622" s="543"/>
      <c r="L622" s="543">
        <f t="shared" si="209"/>
        <v>0</v>
      </c>
      <c r="M622" s="599">
        <f t="shared" si="210"/>
        <v>0</v>
      </c>
      <c r="N622" s="599"/>
      <c r="O622" s="602"/>
      <c r="P622" s="599"/>
    </row>
    <row r="623" spans="1:38" ht="12.75" customHeight="1">
      <c r="A623" s="1">
        <f t="shared" si="211"/>
        <v>8311</v>
      </c>
      <c r="B623" s="15" t="s">
        <v>451</v>
      </c>
      <c r="C623" s="175"/>
      <c r="D623" s="181"/>
      <c r="E623" s="175"/>
      <c r="F623" s="17"/>
      <c r="G623" s="252" t="s">
        <v>415</v>
      </c>
      <c r="H623" s="16">
        <v>0</v>
      </c>
      <c r="I623" s="193"/>
      <c r="J623" s="177"/>
      <c r="K623" s="543"/>
      <c r="L623" s="543">
        <f t="shared" si="209"/>
        <v>0</v>
      </c>
      <c r="M623" s="599">
        <f t="shared" si="210"/>
        <v>0</v>
      </c>
      <c r="N623" s="599"/>
      <c r="O623" s="602"/>
      <c r="P623" s="599"/>
    </row>
    <row r="624" spans="1:38" ht="12.75" customHeight="1">
      <c r="A624" s="1">
        <f t="shared" si="211"/>
        <v>8312</v>
      </c>
      <c r="B624" s="15" t="s">
        <v>356</v>
      </c>
      <c r="C624" s="15"/>
      <c r="D624" s="15"/>
      <c r="E624" s="15"/>
      <c r="G624" s="293"/>
      <c r="H624" s="15"/>
      <c r="I624" s="193"/>
      <c r="J624" s="177"/>
      <c r="K624" s="543"/>
      <c r="L624" s="543">
        <f t="shared" si="209"/>
        <v>0</v>
      </c>
      <c r="M624" s="599">
        <f t="shared" si="210"/>
        <v>0</v>
      </c>
      <c r="N624" s="599"/>
      <c r="O624" s="602"/>
      <c r="P624" s="599"/>
      <c r="Q624" s="173"/>
      <c r="R624" s="174"/>
    </row>
    <row r="625" spans="1:38" ht="12.75" customHeight="1">
      <c r="A625" s="1">
        <f t="shared" si="211"/>
        <v>8313</v>
      </c>
      <c r="C625" s="175"/>
      <c r="D625" s="181"/>
      <c r="E625" s="175"/>
      <c r="F625" s="17"/>
      <c r="G625" s="350"/>
      <c r="H625" s="16"/>
      <c r="I625" s="193"/>
      <c r="J625" s="188"/>
      <c r="K625" s="601"/>
      <c r="L625" s="601"/>
      <c r="M625" s="599">
        <f t="shared" si="210"/>
        <v>0</v>
      </c>
      <c r="N625" s="599"/>
      <c r="O625" s="602"/>
      <c r="P625" s="599"/>
    </row>
    <row r="626" spans="1:38" ht="12.75" customHeight="1">
      <c r="C626" s="175"/>
      <c r="D626" s="181"/>
      <c r="E626" s="175"/>
      <c r="F626" s="17"/>
      <c r="G626" s="350"/>
      <c r="H626" s="16"/>
      <c r="I626" s="193"/>
      <c r="J626" s="188"/>
      <c r="K626" s="601"/>
      <c r="L626" s="601"/>
      <c r="M626" s="599"/>
      <c r="N626" s="599"/>
      <c r="O626" s="602"/>
      <c r="P626" s="599"/>
    </row>
    <row r="627" spans="1:38" ht="12.75" customHeight="1">
      <c r="B627" s="167" t="s">
        <v>452</v>
      </c>
      <c r="C627" s="189"/>
      <c r="D627" s="190"/>
      <c r="E627" s="189"/>
      <c r="F627" s="195"/>
      <c r="G627" s="397"/>
      <c r="H627" s="171"/>
      <c r="I627" s="171" t="s">
        <v>13</v>
      </c>
      <c r="J627" s="172"/>
      <c r="K627" s="603">
        <f t="shared" ref="K627:P627" si="212">SUM(K628:K632)</f>
        <v>0</v>
      </c>
      <c r="L627" s="603">
        <f t="shared" si="212"/>
        <v>0</v>
      </c>
      <c r="M627" s="604">
        <f t="shared" si="212"/>
        <v>0</v>
      </c>
      <c r="N627" s="604">
        <f t="shared" si="212"/>
        <v>0</v>
      </c>
      <c r="O627" s="604">
        <f t="shared" si="212"/>
        <v>0</v>
      </c>
      <c r="P627" s="604">
        <f t="shared" si="212"/>
        <v>0</v>
      </c>
    </row>
    <row r="628" spans="1:38" ht="12.75" customHeight="1">
      <c r="A628" s="1">
        <v>8400</v>
      </c>
      <c r="B628" s="288" t="s">
        <v>453</v>
      </c>
      <c r="C628" s="15"/>
      <c r="D628" s="15"/>
      <c r="E628" s="15"/>
      <c r="G628" s="15"/>
      <c r="H628" s="15"/>
      <c r="I628" s="15"/>
      <c r="J628" s="15"/>
      <c r="K628" s="543"/>
      <c r="L628" s="543">
        <v>0</v>
      </c>
      <c r="M628" s="599">
        <f t="shared" ref="M628:M631" si="213">K628+L628</f>
        <v>0</v>
      </c>
      <c r="N628" s="599"/>
      <c r="O628" s="602"/>
      <c r="P628" s="599"/>
    </row>
    <row r="629" spans="1:38" ht="12.75" customHeight="1">
      <c r="A629" s="1">
        <f>A628+1</f>
        <v>8401</v>
      </c>
      <c r="B629" s="288" t="s">
        <v>454</v>
      </c>
      <c r="C629" s="15"/>
      <c r="D629" s="15"/>
      <c r="E629" s="15"/>
      <c r="G629" s="15"/>
      <c r="H629" s="15"/>
      <c r="I629" s="15"/>
      <c r="J629" s="15"/>
      <c r="K629" s="543"/>
      <c r="L629" s="543">
        <v>0</v>
      </c>
      <c r="M629" s="599">
        <f t="shared" si="213"/>
        <v>0</v>
      </c>
      <c r="N629" s="599"/>
      <c r="O629" s="602"/>
      <c r="P629" s="599"/>
    </row>
    <row r="630" spans="1:38" s="36" customFormat="1" ht="12.75" customHeight="1">
      <c r="A630" s="1">
        <f>A629+1</f>
        <v>8402</v>
      </c>
      <c r="B630" s="288" t="s">
        <v>455</v>
      </c>
      <c r="C630" s="15"/>
      <c r="D630" s="15"/>
      <c r="E630" s="15"/>
      <c r="F630" s="15"/>
      <c r="G630" s="15"/>
      <c r="H630" s="15"/>
      <c r="I630" s="15"/>
      <c r="J630" s="15"/>
      <c r="K630" s="543"/>
      <c r="L630" s="543">
        <v>0</v>
      </c>
      <c r="M630" s="599">
        <f t="shared" si="213"/>
        <v>0</v>
      </c>
      <c r="N630" s="599"/>
      <c r="O630" s="602"/>
      <c r="P630" s="599"/>
      <c r="Q630" s="173"/>
      <c r="R630" s="174"/>
      <c r="S630" s="164"/>
      <c r="T630" s="164"/>
      <c r="U630" s="164"/>
      <c r="V630" s="164"/>
      <c r="W630" s="164"/>
      <c r="X630" s="162"/>
      <c r="Y630" s="165"/>
      <c r="Z630" s="460"/>
      <c r="AA630" s="14"/>
      <c r="AB630" s="15"/>
      <c r="AC630" s="16"/>
      <c r="AD630" s="16"/>
      <c r="AE630" s="15"/>
      <c r="AF630" s="15"/>
      <c r="AG630" s="15"/>
      <c r="AH630" s="15"/>
      <c r="AI630" s="166"/>
      <c r="AJ630" s="166"/>
      <c r="AK630" s="63"/>
      <c r="AL630" s="19"/>
    </row>
    <row r="631" spans="1:38" ht="12.75" customHeight="1">
      <c r="A631" s="1">
        <f>A630+1</f>
        <v>8403</v>
      </c>
      <c r="C631" s="15"/>
      <c r="D631" s="15"/>
      <c r="E631" s="15"/>
      <c r="G631" s="15"/>
      <c r="H631" s="15"/>
      <c r="I631" s="15"/>
      <c r="J631" s="15"/>
      <c r="K631" s="543"/>
      <c r="L631" s="543"/>
      <c r="M631" s="599">
        <f t="shared" si="213"/>
        <v>0</v>
      </c>
      <c r="N631" s="599"/>
      <c r="O631" s="602"/>
      <c r="P631" s="599"/>
    </row>
    <row r="632" spans="1:38" ht="12.75" customHeight="1">
      <c r="C632" s="15"/>
      <c r="D632" s="15"/>
      <c r="E632" s="15"/>
      <c r="G632" s="15"/>
      <c r="H632" s="15"/>
      <c r="I632" s="15"/>
      <c r="J632" s="15"/>
      <c r="K632" s="543"/>
      <c r="L632" s="543"/>
      <c r="M632" s="599"/>
      <c r="N632" s="599"/>
      <c r="O632" s="602"/>
      <c r="P632" s="599"/>
    </row>
    <row r="633" spans="1:38" ht="12.75" customHeight="1">
      <c r="A633" s="89"/>
      <c r="B633" s="167" t="s">
        <v>456</v>
      </c>
      <c r="C633" s="168"/>
      <c r="D633" s="169"/>
      <c r="E633" s="168"/>
      <c r="F633" s="341"/>
      <c r="G633" s="389"/>
      <c r="H633" s="171"/>
      <c r="I633" s="171" t="s">
        <v>13</v>
      </c>
      <c r="J633" s="172"/>
      <c r="K633" s="603">
        <f t="shared" ref="K633:P633" si="214">SUM(K634:K639)</f>
        <v>0</v>
      </c>
      <c r="L633" s="603">
        <f t="shared" si="214"/>
        <v>0</v>
      </c>
      <c r="M633" s="604">
        <f t="shared" si="214"/>
        <v>0</v>
      </c>
      <c r="N633" s="604">
        <f t="shared" si="214"/>
        <v>0</v>
      </c>
      <c r="O633" s="604">
        <f t="shared" si="214"/>
        <v>0</v>
      </c>
      <c r="P633" s="604">
        <f t="shared" si="214"/>
        <v>0</v>
      </c>
    </row>
    <row r="634" spans="1:38" ht="12.75" customHeight="1">
      <c r="A634" s="1">
        <v>8600</v>
      </c>
      <c r="B634" s="15" t="s">
        <v>457</v>
      </c>
      <c r="C634" s="175"/>
      <c r="D634" s="181"/>
      <c r="E634" s="175"/>
      <c r="F634" s="17">
        <v>0</v>
      </c>
      <c r="G634" s="252" t="s">
        <v>415</v>
      </c>
      <c r="H634" s="16">
        <v>0</v>
      </c>
      <c r="J634" s="177"/>
      <c r="K634" s="543"/>
      <c r="L634" s="543">
        <f>F634*H634</f>
        <v>0</v>
      </c>
      <c r="M634" s="599">
        <f t="shared" ref="M634:M638" si="215">K634+L634</f>
        <v>0</v>
      </c>
      <c r="N634" s="599"/>
      <c r="O634" s="602"/>
      <c r="P634" s="599"/>
    </row>
    <row r="635" spans="1:38" ht="12.75" customHeight="1">
      <c r="A635" s="1">
        <f>A634+1</f>
        <v>8601</v>
      </c>
      <c r="B635" s="15" t="s">
        <v>458</v>
      </c>
      <c r="C635" s="175"/>
      <c r="D635" s="181"/>
      <c r="E635" s="175"/>
      <c r="F635" s="17">
        <v>0</v>
      </c>
      <c r="G635" s="252" t="s">
        <v>415</v>
      </c>
      <c r="H635" s="16">
        <v>0</v>
      </c>
      <c r="J635" s="177"/>
      <c r="K635" s="543"/>
      <c r="L635" s="543">
        <f>F635*H635</f>
        <v>0</v>
      </c>
      <c r="M635" s="599">
        <f t="shared" si="215"/>
        <v>0</v>
      </c>
      <c r="N635" s="599"/>
      <c r="O635" s="602"/>
      <c r="P635" s="599"/>
    </row>
    <row r="636" spans="1:38" ht="12.75" customHeight="1">
      <c r="A636" s="1">
        <f>A635+1</f>
        <v>8602</v>
      </c>
      <c r="B636" s="15" t="s">
        <v>459</v>
      </c>
      <c r="C636" s="175"/>
      <c r="D636" s="181"/>
      <c r="E636" s="175"/>
      <c r="F636" s="17">
        <v>0</v>
      </c>
      <c r="G636" s="252" t="s">
        <v>415</v>
      </c>
      <c r="H636" s="16">
        <v>0</v>
      </c>
      <c r="I636" s="193"/>
      <c r="J636" s="177"/>
      <c r="K636" s="543"/>
      <c r="L636" s="543">
        <f>F636*H636</f>
        <v>0</v>
      </c>
      <c r="M636" s="599">
        <f t="shared" si="215"/>
        <v>0</v>
      </c>
      <c r="N636" s="599"/>
      <c r="O636" s="602"/>
      <c r="P636" s="599"/>
    </row>
    <row r="637" spans="1:38" s="36" customFormat="1" ht="12.75" customHeight="1">
      <c r="A637" s="1">
        <f>A636+1</f>
        <v>8603</v>
      </c>
      <c r="B637" s="15" t="s">
        <v>460</v>
      </c>
      <c r="C637" s="175"/>
      <c r="D637" s="181"/>
      <c r="E637" s="175"/>
      <c r="F637" s="17">
        <v>0</v>
      </c>
      <c r="G637" s="252" t="s">
        <v>415</v>
      </c>
      <c r="H637" s="16">
        <v>0</v>
      </c>
      <c r="I637" s="193"/>
      <c r="J637" s="177"/>
      <c r="K637" s="543"/>
      <c r="L637" s="543">
        <f>F637*H637</f>
        <v>0</v>
      </c>
      <c r="M637" s="599">
        <f t="shared" si="215"/>
        <v>0</v>
      </c>
      <c r="N637" s="599"/>
      <c r="O637" s="602"/>
      <c r="P637" s="599"/>
      <c r="Q637" s="173"/>
      <c r="R637" s="174"/>
      <c r="S637" s="164"/>
      <c r="T637" s="164"/>
      <c r="U637" s="164"/>
      <c r="V637" s="164"/>
      <c r="W637" s="164"/>
      <c r="X637" s="162"/>
      <c r="Y637" s="165"/>
      <c r="Z637" s="460"/>
      <c r="AA637" s="14"/>
      <c r="AB637" s="15"/>
      <c r="AC637" s="16"/>
      <c r="AD637" s="16"/>
      <c r="AE637" s="15"/>
      <c r="AF637" s="15"/>
      <c r="AG637" s="15"/>
      <c r="AH637" s="15"/>
      <c r="AI637" s="166"/>
      <c r="AJ637" s="166"/>
      <c r="AK637" s="63"/>
      <c r="AL637" s="19"/>
    </row>
    <row r="638" spans="1:38" ht="12.75" customHeight="1">
      <c r="A638" s="1">
        <f>A637+1</f>
        <v>8604</v>
      </c>
      <c r="C638" s="175"/>
      <c r="D638" s="181"/>
      <c r="E638" s="175"/>
      <c r="F638" s="17"/>
      <c r="G638" s="350"/>
      <c r="H638" s="16"/>
      <c r="I638" s="193"/>
      <c r="J638" s="177"/>
      <c r="K638" s="543"/>
      <c r="L638" s="543"/>
      <c r="M638" s="599">
        <f t="shared" si="215"/>
        <v>0</v>
      </c>
      <c r="N638" s="599"/>
      <c r="O638" s="602"/>
      <c r="P638" s="599"/>
      <c r="Z638" s="482" t="s">
        <v>424</v>
      </c>
      <c r="AA638" s="179"/>
      <c r="AB638" s="48"/>
      <c r="AC638" s="180"/>
    </row>
    <row r="639" spans="1:38" ht="12.75" customHeight="1">
      <c r="C639" s="175"/>
      <c r="D639" s="181"/>
      <c r="E639" s="175"/>
      <c r="F639" s="17"/>
      <c r="G639" s="350"/>
      <c r="H639" s="16"/>
      <c r="I639" s="193"/>
      <c r="J639" s="177"/>
      <c r="K639" s="543"/>
      <c r="L639" s="543"/>
      <c r="M639" s="599"/>
      <c r="N639" s="599"/>
      <c r="O639" s="602"/>
      <c r="P639" s="599"/>
    </row>
    <row r="640" spans="1:38" ht="12.75" customHeight="1">
      <c r="A640" s="89"/>
      <c r="B640" s="167" t="s">
        <v>461</v>
      </c>
      <c r="C640" s="168"/>
      <c r="D640" s="169"/>
      <c r="E640" s="168"/>
      <c r="F640" s="341"/>
      <c r="G640" s="389"/>
      <c r="H640" s="171"/>
      <c r="I640" s="171" t="s">
        <v>13</v>
      </c>
      <c r="J640" s="172"/>
      <c r="K640" s="603">
        <f t="shared" ref="K640:P640" si="216">SUM(K641:K643)</f>
        <v>0</v>
      </c>
      <c r="L640" s="603">
        <f t="shared" si="216"/>
        <v>0</v>
      </c>
      <c r="M640" s="604">
        <f t="shared" si="216"/>
        <v>0</v>
      </c>
      <c r="N640" s="604">
        <f t="shared" si="216"/>
        <v>0</v>
      </c>
      <c r="O640" s="604">
        <f t="shared" si="216"/>
        <v>0</v>
      </c>
      <c r="P640" s="604">
        <f t="shared" si="216"/>
        <v>0</v>
      </c>
    </row>
    <row r="641" spans="1:39" ht="12.75" customHeight="1">
      <c r="A641" s="1">
        <v>8600</v>
      </c>
      <c r="B641" s="15" t="s">
        <v>462</v>
      </c>
      <c r="C641" s="175"/>
      <c r="D641" s="181"/>
      <c r="E641" s="175"/>
      <c r="F641" s="390">
        <f>$G$19 + 100</f>
        <v>100</v>
      </c>
      <c r="G641" s="252" t="s">
        <v>395</v>
      </c>
      <c r="H641" s="16">
        <v>0</v>
      </c>
      <c r="I641" s="352"/>
      <c r="J641" s="177"/>
      <c r="K641" s="543"/>
      <c r="L641" s="543">
        <f>F641*H641</f>
        <v>0</v>
      </c>
      <c r="M641" s="599">
        <f t="shared" ref="M641:M642" si="217">K641+L641</f>
        <v>0</v>
      </c>
      <c r="N641" s="599"/>
      <c r="O641" s="602"/>
      <c r="P641" s="599"/>
      <c r="Q641" s="173"/>
      <c r="R641" s="174"/>
      <c r="AM641" s="16"/>
    </row>
    <row r="642" spans="1:39" ht="12.75" customHeight="1">
      <c r="A642" s="1">
        <f>A641+1</f>
        <v>8601</v>
      </c>
      <c r="C642" s="175"/>
      <c r="D642" s="181"/>
      <c r="E642" s="175"/>
      <c r="F642" s="17"/>
      <c r="G642" s="252"/>
      <c r="H642" s="16"/>
      <c r="I642" s="193"/>
      <c r="J642" s="177"/>
      <c r="K642" s="543"/>
      <c r="L642" s="543"/>
      <c r="M642" s="599">
        <f t="shared" si="217"/>
        <v>0</v>
      </c>
      <c r="N642" s="599"/>
      <c r="O642" s="602"/>
      <c r="P642" s="599"/>
      <c r="Q642" s="311"/>
      <c r="R642" s="174"/>
      <c r="S642" s="243"/>
      <c r="T642" s="243"/>
      <c r="U642" s="243"/>
      <c r="V642" s="243"/>
      <c r="W642" s="243"/>
      <c r="X642" s="312"/>
      <c r="Y642" s="312"/>
    </row>
    <row r="643" spans="1:39" ht="12.75" customHeight="1">
      <c r="C643" s="175"/>
      <c r="D643" s="181"/>
      <c r="E643" s="175"/>
      <c r="F643" s="17"/>
      <c r="G643" s="350"/>
      <c r="H643" s="16"/>
      <c r="I643" s="193"/>
      <c r="J643" s="188"/>
      <c r="K643" s="601"/>
      <c r="L643" s="601"/>
      <c r="M643" s="599"/>
      <c r="N643" s="599"/>
      <c r="O643" s="602"/>
      <c r="P643" s="599"/>
    </row>
    <row r="644" spans="1:39" s="36" customFormat="1">
      <c r="A644" s="1"/>
      <c r="B644" s="15"/>
      <c r="C644" s="175"/>
      <c r="D644" s="181"/>
      <c r="E644" s="304"/>
      <c r="F644" s="195"/>
      <c r="G644" s="398"/>
      <c r="H644" s="341"/>
      <c r="I644" s="341" t="s">
        <v>463</v>
      </c>
      <c r="J644" s="221"/>
      <c r="K644" s="597">
        <f t="shared" ref="K644:P644" si="218">K572+K578+K611+K627+K640+K633</f>
        <v>0</v>
      </c>
      <c r="L644" s="597">
        <f t="shared" si="218"/>
        <v>0</v>
      </c>
      <c r="M644" s="606">
        <f t="shared" si="218"/>
        <v>0</v>
      </c>
      <c r="N644" s="606">
        <f t="shared" si="218"/>
        <v>0</v>
      </c>
      <c r="O644" s="606">
        <f t="shared" si="218"/>
        <v>0</v>
      </c>
      <c r="P644" s="606">
        <f t="shared" si="218"/>
        <v>0</v>
      </c>
      <c r="Q644" s="63"/>
      <c r="R644" s="10"/>
      <c r="S644" s="164"/>
      <c r="T644" s="164"/>
      <c r="U644" s="164"/>
      <c r="V644" s="164"/>
      <c r="W644" s="164"/>
      <c r="X644" s="162"/>
      <c r="Y644" s="165"/>
      <c r="Z644" s="460"/>
      <c r="AA644" s="14"/>
      <c r="AB644" s="15"/>
      <c r="AC644" s="16"/>
      <c r="AD644" s="16"/>
      <c r="AE644" s="15"/>
      <c r="AF644" s="15"/>
      <c r="AG644" s="15"/>
      <c r="AH644" s="15"/>
      <c r="AI644" s="166"/>
      <c r="AJ644" s="166"/>
      <c r="AK644" s="63"/>
      <c r="AL644" s="19"/>
    </row>
    <row r="645" spans="1:39" s="36" customFormat="1" ht="12.75" customHeight="1" thickBot="1">
      <c r="A645" s="524"/>
      <c r="B645" s="525"/>
      <c r="C645" s="526"/>
      <c r="D645" s="527"/>
      <c r="E645" s="526"/>
      <c r="F645" s="570"/>
      <c r="G645" s="561"/>
      <c r="H645" s="531"/>
      <c r="I645" s="562"/>
      <c r="J645" s="562"/>
      <c r="K645" s="607"/>
      <c r="L645" s="607"/>
      <c r="M645" s="529"/>
      <c r="N645" s="529"/>
      <c r="O645" s="529"/>
      <c r="P645" s="529"/>
      <c r="Q645" s="173"/>
      <c r="R645" s="174"/>
      <c r="S645" s="164"/>
      <c r="T645" s="164"/>
      <c r="U645" s="164"/>
      <c r="V645" s="164"/>
      <c r="W645" s="164"/>
      <c r="X645" s="162"/>
      <c r="Y645" s="165"/>
      <c r="Z645" s="460"/>
      <c r="AA645" s="14"/>
      <c r="AB645" s="15"/>
      <c r="AC645" s="16"/>
      <c r="AD645" s="16"/>
      <c r="AE645" s="15"/>
      <c r="AF645" s="15"/>
      <c r="AG645" s="15"/>
      <c r="AH645" s="15"/>
      <c r="AI645" s="166"/>
      <c r="AJ645" s="166"/>
      <c r="AK645" s="63"/>
      <c r="AL645" s="19"/>
    </row>
    <row r="646" spans="1:39" ht="12.75" customHeight="1">
      <c r="C646" s="175"/>
      <c r="D646" s="181"/>
      <c r="E646" s="175"/>
      <c r="F646" s="17"/>
      <c r="G646" s="301"/>
      <c r="H646" s="16"/>
      <c r="I646" s="193"/>
      <c r="J646" s="188"/>
      <c r="K646" s="664"/>
      <c r="L646" s="664"/>
      <c r="M646" s="663"/>
      <c r="N646" s="663"/>
      <c r="O646" s="663"/>
      <c r="P646" s="663"/>
      <c r="Z646" s="482" t="s">
        <v>467</v>
      </c>
      <c r="AA646" s="179"/>
      <c r="AB646" s="48"/>
      <c r="AC646" s="180"/>
    </row>
    <row r="647" spans="1:39" ht="39" customHeight="1">
      <c r="A647" s="89" t="s">
        <v>4</v>
      </c>
      <c r="B647" s="36" t="s">
        <v>464</v>
      </c>
      <c r="C647" s="159"/>
      <c r="D647" s="160"/>
      <c r="E647" s="159"/>
      <c r="F647" s="166"/>
      <c r="G647" s="281"/>
      <c r="H647" s="19"/>
      <c r="I647" s="193"/>
      <c r="J647" s="218"/>
      <c r="K647" s="609" t="s">
        <v>610</v>
      </c>
      <c r="L647" s="610" t="s">
        <v>609</v>
      </c>
      <c r="M647" s="611" t="s">
        <v>73</v>
      </c>
      <c r="N647" s="612" t="s">
        <v>594</v>
      </c>
      <c r="O647" s="612" t="s">
        <v>596</v>
      </c>
      <c r="P647" s="612" t="s">
        <v>595</v>
      </c>
      <c r="Z647" s="480" t="s">
        <v>469</v>
      </c>
      <c r="AA647" s="183"/>
      <c r="AB647" s="44"/>
      <c r="AC647" s="184"/>
    </row>
    <row r="648" spans="1:39" ht="12.75" customHeight="1">
      <c r="A648" s="89"/>
      <c r="B648" s="167" t="s">
        <v>465</v>
      </c>
      <c r="C648" s="168"/>
      <c r="D648" s="169"/>
      <c r="E648" s="168"/>
      <c r="F648" s="341"/>
      <c r="G648" s="338"/>
      <c r="H648" s="171"/>
      <c r="I648" s="171" t="s">
        <v>13</v>
      </c>
      <c r="J648" s="400"/>
      <c r="K648" s="655">
        <f t="shared" ref="K648:P648" si="219">SUM(K649:K657)</f>
        <v>0</v>
      </c>
      <c r="L648" s="655">
        <f t="shared" si="219"/>
        <v>0</v>
      </c>
      <c r="M648" s="656">
        <f t="shared" si="219"/>
        <v>0</v>
      </c>
      <c r="N648" s="656">
        <f t="shared" si="219"/>
        <v>0</v>
      </c>
      <c r="O648" s="656">
        <f t="shared" si="219"/>
        <v>0</v>
      </c>
      <c r="P648" s="656">
        <f t="shared" si="219"/>
        <v>0</v>
      </c>
      <c r="Z648" s="552" t="s">
        <v>471</v>
      </c>
      <c r="AA648" s="274"/>
      <c r="AB648" s="275"/>
      <c r="AC648" s="276"/>
    </row>
    <row r="649" spans="1:39" ht="12.75" customHeight="1">
      <c r="A649" s="1">
        <v>9100</v>
      </c>
      <c r="B649" s="15" t="s">
        <v>466</v>
      </c>
      <c r="C649" s="175"/>
      <c r="D649" s="181"/>
      <c r="E649" s="175"/>
      <c r="F649" s="17"/>
      <c r="G649" s="401">
        <f>0%</f>
        <v>0</v>
      </c>
      <c r="H649" s="402">
        <v>0</v>
      </c>
      <c r="J649" s="177"/>
      <c r="K649" s="543"/>
      <c r="L649" s="543">
        <f>ROUND((G649*H649)*2,1)/2</f>
        <v>0</v>
      </c>
      <c r="M649" s="599">
        <f>K649+L649</f>
        <v>0</v>
      </c>
      <c r="N649" s="599"/>
      <c r="O649" s="602"/>
      <c r="P649" s="602"/>
      <c r="Z649" s="482" t="s">
        <v>474</v>
      </c>
      <c r="AA649" s="179"/>
      <c r="AB649" s="48"/>
      <c r="AC649" s="180"/>
      <c r="AD649" s="180"/>
    </row>
    <row r="650" spans="1:39" ht="12.75" customHeight="1">
      <c r="A650" s="1">
        <f>A649+1</f>
        <v>9101</v>
      </c>
      <c r="B650" s="15" t="s">
        <v>468</v>
      </c>
      <c r="C650" s="175"/>
      <c r="D650" s="181"/>
      <c r="E650" s="175"/>
      <c r="F650" s="17"/>
      <c r="G650" s="401">
        <v>0.05</v>
      </c>
      <c r="H650" s="363">
        <f>L649</f>
        <v>0</v>
      </c>
      <c r="I650" s="193"/>
      <c r="J650" s="177"/>
      <c r="K650" s="543"/>
      <c r="L650" s="543">
        <f>ROUND((G650*H650)*2,1)/2</f>
        <v>0</v>
      </c>
      <c r="M650" s="599">
        <f t="shared" ref="M650:M656" si="220">K650+L650</f>
        <v>0</v>
      </c>
      <c r="N650" s="599"/>
      <c r="O650" s="602"/>
      <c r="P650" s="602"/>
    </row>
    <row r="651" spans="1:39" ht="12.75" customHeight="1">
      <c r="A651" s="1">
        <f t="shared" ref="A651:A656" si="221">A650+1</f>
        <v>9102</v>
      </c>
      <c r="B651" s="15" t="s">
        <v>470</v>
      </c>
      <c r="C651" s="175"/>
      <c r="D651" s="181"/>
      <c r="E651" s="185"/>
      <c r="F651" s="17"/>
      <c r="G651" s="301"/>
      <c r="H651" s="16"/>
      <c r="I651" s="193"/>
      <c r="J651" s="177"/>
      <c r="K651" s="543"/>
      <c r="L651" s="543">
        <v>0</v>
      </c>
      <c r="M651" s="599">
        <f t="shared" si="220"/>
        <v>0</v>
      </c>
      <c r="N651" s="599"/>
      <c r="O651" s="602"/>
      <c r="P651" s="602"/>
    </row>
    <row r="652" spans="1:39" ht="12.75" customHeight="1">
      <c r="A652" s="1">
        <f t="shared" si="221"/>
        <v>9103</v>
      </c>
      <c r="B652" s="15" t="s">
        <v>472</v>
      </c>
      <c r="C652" s="175"/>
      <c r="D652" s="181"/>
      <c r="E652" s="175"/>
      <c r="F652" s="17" t="s">
        <v>473</v>
      </c>
      <c r="G652" s="401">
        <v>0</v>
      </c>
      <c r="H652" s="363">
        <f>M297+M351-M347</f>
        <v>0</v>
      </c>
      <c r="I652" s="193"/>
      <c r="J652" s="177"/>
      <c r="K652" s="543"/>
      <c r="L652" s="543">
        <f>G652*H652</f>
        <v>0</v>
      </c>
      <c r="M652" s="599">
        <f t="shared" si="220"/>
        <v>0</v>
      </c>
      <c r="N652" s="599"/>
      <c r="O652" s="602"/>
      <c r="P652" s="602"/>
    </row>
    <row r="653" spans="1:39" ht="12.75" customHeight="1">
      <c r="A653" s="1">
        <f t="shared" si="221"/>
        <v>9104</v>
      </c>
      <c r="B653" s="15" t="s">
        <v>475</v>
      </c>
      <c r="C653" s="175"/>
      <c r="D653" s="181"/>
      <c r="E653" s="175"/>
      <c r="F653" s="17"/>
      <c r="G653" s="186" t="s">
        <v>335</v>
      </c>
      <c r="H653" s="16">
        <v>0</v>
      </c>
      <c r="I653" s="193"/>
      <c r="J653" s="177"/>
      <c r="K653" s="543"/>
      <c r="L653" s="543">
        <f>F653*H653</f>
        <v>0</v>
      </c>
      <c r="M653" s="599">
        <f t="shared" si="220"/>
        <v>0</v>
      </c>
      <c r="N653" s="599"/>
      <c r="O653" s="602"/>
      <c r="P653" s="602"/>
    </row>
    <row r="654" spans="1:39" ht="12.75" customHeight="1">
      <c r="A654" s="1">
        <f t="shared" si="221"/>
        <v>9105</v>
      </c>
      <c r="B654" s="15" t="s">
        <v>476</v>
      </c>
      <c r="C654" s="175"/>
      <c r="D654" s="181"/>
      <c r="E654" s="175"/>
      <c r="F654" s="17"/>
      <c r="G654" s="301"/>
      <c r="H654" s="16"/>
      <c r="I654" s="193"/>
      <c r="J654" s="177"/>
      <c r="K654" s="543"/>
      <c r="L654" s="543">
        <v>0</v>
      </c>
      <c r="M654" s="599">
        <f t="shared" si="220"/>
        <v>0</v>
      </c>
      <c r="N654" s="599"/>
      <c r="O654" s="602"/>
      <c r="P654" s="602"/>
      <c r="S654" s="164"/>
      <c r="T654" s="164"/>
      <c r="U654" s="164"/>
      <c r="V654" s="164"/>
      <c r="W654" s="164"/>
      <c r="X654" s="162"/>
      <c r="Y654" s="165"/>
      <c r="AI654" s="166"/>
      <c r="AJ654" s="166"/>
    </row>
    <row r="655" spans="1:39" ht="12.75" customHeight="1">
      <c r="A655" s="1">
        <f t="shared" si="221"/>
        <v>9106</v>
      </c>
      <c r="B655" s="15" t="s">
        <v>477</v>
      </c>
      <c r="C655" s="175"/>
      <c r="D655" s="181"/>
      <c r="E655" s="175"/>
      <c r="F655" s="17"/>
      <c r="G655" s="301"/>
      <c r="H655" s="16"/>
      <c r="I655" s="193"/>
      <c r="J655" s="177"/>
      <c r="K655" s="543"/>
      <c r="L655" s="543">
        <v>0</v>
      </c>
      <c r="M655" s="599">
        <f t="shared" si="220"/>
        <v>0</v>
      </c>
      <c r="N655" s="599"/>
      <c r="O655" s="602"/>
      <c r="P655" s="602"/>
      <c r="Q655" s="173"/>
      <c r="R655" s="174"/>
      <c r="S655" s="164"/>
      <c r="T655" s="164"/>
      <c r="U655" s="164"/>
      <c r="V655" s="164"/>
      <c r="W655" s="164"/>
      <c r="X655" s="162"/>
      <c r="Y655" s="165"/>
      <c r="AI655" s="166"/>
      <c r="AJ655" s="166"/>
    </row>
    <row r="656" spans="1:39" ht="12.75" customHeight="1">
      <c r="A656" s="1">
        <f t="shared" si="221"/>
        <v>9107</v>
      </c>
      <c r="C656" s="175"/>
      <c r="D656" s="181"/>
      <c r="E656" s="175"/>
      <c r="F656" s="17"/>
      <c r="G656" s="301"/>
      <c r="H656" s="16"/>
      <c r="I656" s="193"/>
      <c r="J656" s="177"/>
      <c r="K656" s="543"/>
      <c r="L656" s="543">
        <v>0</v>
      </c>
      <c r="M656" s="599">
        <f t="shared" si="220"/>
        <v>0</v>
      </c>
      <c r="N656" s="599"/>
      <c r="O656" s="602"/>
      <c r="P656" s="602"/>
      <c r="S656" s="164"/>
      <c r="T656" s="164"/>
      <c r="U656" s="164"/>
      <c r="V656" s="164"/>
      <c r="W656" s="164"/>
      <c r="X656" s="162"/>
      <c r="Y656" s="165"/>
      <c r="AI656" s="166"/>
      <c r="AJ656" s="166"/>
    </row>
    <row r="657" spans="1:38" ht="12.75" customHeight="1">
      <c r="B657" s="36"/>
      <c r="C657" s="159"/>
      <c r="D657" s="160"/>
      <c r="E657" s="159"/>
      <c r="F657" s="36"/>
      <c r="G657" s="15"/>
      <c r="H657" s="281"/>
      <c r="I657" s="282"/>
      <c r="J657" s="283"/>
      <c r="K657" s="619"/>
      <c r="L657" s="619"/>
      <c r="M657" s="620"/>
      <c r="N657" s="620"/>
      <c r="O657" s="621"/>
      <c r="P657" s="621"/>
      <c r="Q657" s="18"/>
    </row>
    <row r="658" spans="1:38" ht="12.75" customHeight="1">
      <c r="B658" s="167" t="s">
        <v>478</v>
      </c>
      <c r="C658" s="168"/>
      <c r="D658" s="169"/>
      <c r="E658" s="168"/>
      <c r="F658" s="26"/>
      <c r="G658" s="96"/>
      <c r="H658" s="171"/>
      <c r="I658" s="171" t="s">
        <v>13</v>
      </c>
      <c r="J658" s="403"/>
      <c r="K658" s="657">
        <f t="shared" ref="K658:P658" si="222">SUM(K659:K667)</f>
        <v>0</v>
      </c>
      <c r="L658" s="657">
        <f t="shared" si="222"/>
        <v>0</v>
      </c>
      <c r="M658" s="658">
        <f t="shared" si="222"/>
        <v>0</v>
      </c>
      <c r="N658" s="658">
        <f t="shared" si="222"/>
        <v>0</v>
      </c>
      <c r="O658" s="658">
        <f t="shared" si="222"/>
        <v>0</v>
      </c>
      <c r="P658" s="658">
        <f t="shared" si="222"/>
        <v>0</v>
      </c>
      <c r="Q658" s="18"/>
    </row>
    <row r="659" spans="1:38" ht="12.75" customHeight="1">
      <c r="A659" s="1">
        <v>9200</v>
      </c>
      <c r="B659" s="15" t="s">
        <v>654</v>
      </c>
      <c r="C659" s="159"/>
      <c r="D659" s="160"/>
      <c r="E659" s="159"/>
      <c r="F659" s="36"/>
      <c r="G659" s="15"/>
      <c r="H659" s="281"/>
      <c r="I659" s="282"/>
      <c r="J659" s="177"/>
      <c r="K659" s="543"/>
      <c r="L659" s="543">
        <v>0</v>
      </c>
      <c r="M659" s="599">
        <f>K659+L659</f>
        <v>0</v>
      </c>
      <c r="N659" s="599"/>
      <c r="O659" s="599"/>
      <c r="P659" s="602"/>
      <c r="Q659" s="18"/>
    </row>
    <row r="660" spans="1:38" ht="12.75" customHeight="1">
      <c r="A660" s="1">
        <f>A659+1</f>
        <v>9201</v>
      </c>
      <c r="B660" s="15" t="s">
        <v>479</v>
      </c>
      <c r="C660" s="175"/>
      <c r="D660" s="181"/>
      <c r="E660" s="175"/>
      <c r="G660" s="15"/>
      <c r="H660" s="301"/>
      <c r="I660" s="296"/>
      <c r="J660" s="177"/>
      <c r="K660" s="543"/>
      <c r="L660" s="543">
        <v>0</v>
      </c>
      <c r="M660" s="599">
        <f t="shared" ref="M660:M666" si="223">K660+L660</f>
        <v>0</v>
      </c>
      <c r="N660" s="599"/>
      <c r="O660" s="599"/>
      <c r="P660" s="602"/>
      <c r="Q660" s="18"/>
    </row>
    <row r="661" spans="1:38" ht="12.75" customHeight="1">
      <c r="A661" s="1">
        <f t="shared" ref="A661:A666" si="224">A660+1</f>
        <v>9202</v>
      </c>
      <c r="B661" s="15" t="s">
        <v>480</v>
      </c>
      <c r="C661" s="175"/>
      <c r="D661" s="181"/>
      <c r="E661" s="175"/>
      <c r="G661" s="15"/>
      <c r="H661" s="301"/>
      <c r="I661" s="296"/>
      <c r="J661" s="177"/>
      <c r="K661" s="543"/>
      <c r="L661" s="543">
        <v>0</v>
      </c>
      <c r="M661" s="599">
        <f t="shared" si="223"/>
        <v>0</v>
      </c>
      <c r="N661" s="599"/>
      <c r="O661" s="599"/>
      <c r="P661" s="602"/>
      <c r="Q661" s="18"/>
    </row>
    <row r="662" spans="1:38" ht="12.75" customHeight="1">
      <c r="A662" s="1">
        <f t="shared" si="224"/>
        <v>9203</v>
      </c>
      <c r="B662" s="15" t="s">
        <v>481</v>
      </c>
      <c r="C662" s="175"/>
      <c r="D662" s="181"/>
      <c r="E662" s="175"/>
      <c r="G662" s="15"/>
      <c r="H662" s="301"/>
      <c r="I662" s="296"/>
      <c r="J662" s="177"/>
      <c r="K662" s="543"/>
      <c r="L662" s="543">
        <v>0</v>
      </c>
      <c r="M662" s="599">
        <f t="shared" si="223"/>
        <v>0</v>
      </c>
      <c r="N662" s="599"/>
      <c r="O662" s="599"/>
      <c r="P662" s="602"/>
      <c r="Q662" s="18"/>
    </row>
    <row r="663" spans="1:38" ht="12.75" customHeight="1">
      <c r="A663" s="1">
        <f t="shared" si="224"/>
        <v>9204</v>
      </c>
      <c r="B663" s="288" t="s">
        <v>482</v>
      </c>
      <c r="C663" s="175"/>
      <c r="D663" s="181"/>
      <c r="E663" s="175"/>
      <c r="G663" s="15"/>
      <c r="H663" s="301"/>
      <c r="I663" s="296"/>
      <c r="J663" s="177"/>
      <c r="K663" s="543"/>
      <c r="L663" s="543">
        <v>0</v>
      </c>
      <c r="M663" s="599">
        <f t="shared" si="223"/>
        <v>0</v>
      </c>
      <c r="N663" s="599"/>
      <c r="O663" s="599"/>
      <c r="P663" s="602"/>
      <c r="Q663" s="18"/>
    </row>
    <row r="664" spans="1:38" ht="12.75" customHeight="1">
      <c r="A664" s="1">
        <f t="shared" si="224"/>
        <v>9205</v>
      </c>
      <c r="B664" s="15" t="s">
        <v>483</v>
      </c>
      <c r="C664" s="175"/>
      <c r="D664" s="181"/>
      <c r="E664" s="175"/>
      <c r="G664" s="15"/>
      <c r="H664" s="301"/>
      <c r="I664" s="296"/>
      <c r="J664" s="177"/>
      <c r="K664" s="543"/>
      <c r="L664" s="543">
        <v>0</v>
      </c>
      <c r="M664" s="599">
        <f t="shared" si="223"/>
        <v>0</v>
      </c>
      <c r="N664" s="599"/>
      <c r="O664" s="599"/>
      <c r="P664" s="602"/>
      <c r="Q664" s="18"/>
    </row>
    <row r="665" spans="1:38" s="36" customFormat="1" ht="12.75" customHeight="1">
      <c r="A665" s="1">
        <f t="shared" si="224"/>
        <v>9206</v>
      </c>
      <c r="B665" s="15" t="s">
        <v>484</v>
      </c>
      <c r="C665" s="175"/>
      <c r="D665" s="181"/>
      <c r="E665" s="175"/>
      <c r="F665" s="15"/>
      <c r="G665" s="15"/>
      <c r="H665" s="301"/>
      <c r="I665" s="296"/>
      <c r="J665" s="177"/>
      <c r="K665" s="543"/>
      <c r="L665" s="543">
        <v>0</v>
      </c>
      <c r="M665" s="599">
        <f t="shared" si="223"/>
        <v>0</v>
      </c>
      <c r="N665" s="599"/>
      <c r="O665" s="599"/>
      <c r="P665" s="602"/>
      <c r="Q665" s="173"/>
      <c r="R665" s="174"/>
      <c r="S665" s="164"/>
      <c r="T665" s="164"/>
      <c r="U665" s="164"/>
      <c r="V665" s="164"/>
      <c r="W665" s="164"/>
      <c r="X665" s="162"/>
      <c r="Y665" s="165"/>
      <c r="Z665" s="482" t="s">
        <v>486</v>
      </c>
      <c r="AA665" s="179"/>
      <c r="AB665" s="48"/>
      <c r="AC665" s="180"/>
      <c r="AD665" s="16"/>
      <c r="AE665" s="15"/>
      <c r="AF665" s="15"/>
      <c r="AG665" s="15"/>
      <c r="AH665" s="15"/>
      <c r="AI665" s="166"/>
      <c r="AJ665" s="166"/>
      <c r="AK665" s="63"/>
      <c r="AL665" s="19"/>
    </row>
    <row r="666" spans="1:38" ht="12.75" customHeight="1">
      <c r="A666" s="1">
        <f t="shared" si="224"/>
        <v>9207</v>
      </c>
      <c r="B666" s="670" t="s">
        <v>598</v>
      </c>
      <c r="C666" s="175"/>
      <c r="D666" s="181"/>
      <c r="E666" s="175"/>
      <c r="G666" s="15"/>
      <c r="H666" s="301"/>
      <c r="I666" s="296"/>
      <c r="J666" s="177"/>
      <c r="K666" s="543"/>
      <c r="L666" s="543">
        <v>0</v>
      </c>
      <c r="M666" s="599">
        <f t="shared" si="223"/>
        <v>0</v>
      </c>
      <c r="N666" s="599"/>
      <c r="O666" s="599"/>
      <c r="P666" s="602"/>
      <c r="Q666" s="18"/>
      <c r="Z666" s="482" t="s">
        <v>488</v>
      </c>
      <c r="AA666" s="179"/>
      <c r="AB666" s="48"/>
      <c r="AC666" s="180"/>
    </row>
    <row r="667" spans="1:38" ht="12.75" customHeight="1">
      <c r="C667" s="175"/>
      <c r="D667" s="181"/>
      <c r="E667" s="175"/>
      <c r="G667" s="15"/>
      <c r="H667" s="301"/>
      <c r="I667" s="296"/>
      <c r="J667" s="250"/>
      <c r="K667" s="616"/>
      <c r="L667" s="616"/>
      <c r="M667" s="599"/>
      <c r="N667" s="599"/>
      <c r="O667" s="599"/>
      <c r="P667" s="602"/>
      <c r="Q667" s="18"/>
      <c r="Z667" s="482" t="s">
        <v>670</v>
      </c>
      <c r="AA667" s="179"/>
      <c r="AB667" s="48"/>
      <c r="AC667" s="180"/>
    </row>
    <row r="668" spans="1:38" ht="12.75" customHeight="1">
      <c r="A668" s="89"/>
      <c r="B668" s="167" t="s">
        <v>485</v>
      </c>
      <c r="C668" s="168"/>
      <c r="D668" s="169"/>
      <c r="E668" s="168"/>
      <c r="F668" s="26"/>
      <c r="G668" s="26"/>
      <c r="H668" s="171"/>
      <c r="I668" s="171" t="s">
        <v>13</v>
      </c>
      <c r="J668" s="403"/>
      <c r="K668" s="657">
        <f t="shared" ref="K668:P668" si="225">SUM(K669:K672)</f>
        <v>0</v>
      </c>
      <c r="L668" s="657">
        <f t="shared" si="225"/>
        <v>0</v>
      </c>
      <c r="M668" s="658">
        <f t="shared" si="225"/>
        <v>0</v>
      </c>
      <c r="N668" s="658">
        <f t="shared" si="225"/>
        <v>0</v>
      </c>
      <c r="O668" s="658">
        <f t="shared" si="225"/>
        <v>0</v>
      </c>
      <c r="P668" s="658">
        <f t="shared" si="225"/>
        <v>0</v>
      </c>
      <c r="Q668" s="18"/>
      <c r="Z668" s="482" t="s">
        <v>671</v>
      </c>
      <c r="AA668" s="179"/>
      <c r="AB668" s="48"/>
      <c r="AC668" s="180"/>
    </row>
    <row r="669" spans="1:38" ht="12.75" customHeight="1">
      <c r="A669" s="1">
        <v>9300</v>
      </c>
      <c r="B669" s="15" t="s">
        <v>487</v>
      </c>
      <c r="C669" s="175"/>
      <c r="D669" s="181"/>
      <c r="E669" s="175"/>
      <c r="G669" s="15"/>
      <c r="H669" s="301"/>
      <c r="I669" s="296"/>
      <c r="J669" s="177"/>
      <c r="K669" s="543"/>
      <c r="L669" s="543">
        <v>0</v>
      </c>
      <c r="M669" s="599">
        <f t="shared" ref="M669:M671" si="226">K669+L669</f>
        <v>0</v>
      </c>
      <c r="N669" s="599"/>
      <c r="O669" s="602"/>
      <c r="P669" s="602"/>
      <c r="Q669" s="18"/>
      <c r="Z669" s="480" t="s">
        <v>490</v>
      </c>
      <c r="AA669" s="44"/>
      <c r="AB669" s="44"/>
      <c r="AC669" s="44"/>
    </row>
    <row r="670" spans="1:38" s="36" customFormat="1" ht="12.75" customHeight="1">
      <c r="A670" s="1">
        <f>A669+1</f>
        <v>9301</v>
      </c>
      <c r="B670" s="15" t="s">
        <v>489</v>
      </c>
      <c r="C670" s="175"/>
      <c r="D670" s="181"/>
      <c r="E670" s="175"/>
      <c r="F670" s="404">
        <v>5.0000000000000001E-3</v>
      </c>
      <c r="G670" s="201" t="s">
        <v>159</v>
      </c>
      <c r="H670" s="405">
        <v>0</v>
      </c>
      <c r="I670" s="296"/>
      <c r="J670" s="177"/>
      <c r="K670" s="543"/>
      <c r="L670" s="543">
        <f>F670*H670</f>
        <v>0</v>
      </c>
      <c r="M670" s="599">
        <f t="shared" si="226"/>
        <v>0</v>
      </c>
      <c r="N670" s="599"/>
      <c r="O670" s="602"/>
      <c r="P670" s="602"/>
      <c r="Q670" s="173"/>
      <c r="R670" s="174"/>
      <c r="S670" s="164"/>
      <c r="T670" s="164"/>
      <c r="U670" s="164"/>
      <c r="V670" s="164"/>
      <c r="W670" s="164"/>
      <c r="X670" s="162"/>
      <c r="Y670" s="165"/>
      <c r="Z670" s="332"/>
      <c r="AA670" s="15"/>
      <c r="AB670" s="15"/>
      <c r="AC670" s="15"/>
      <c r="AD670" s="16"/>
      <c r="AE670" s="15"/>
      <c r="AF670" s="15"/>
      <c r="AG670" s="15"/>
      <c r="AH670" s="15"/>
      <c r="AI670" s="166"/>
      <c r="AJ670" s="166"/>
      <c r="AK670" s="63"/>
      <c r="AL670" s="19"/>
    </row>
    <row r="671" spans="1:38" ht="12.75" customHeight="1">
      <c r="A671" s="1">
        <f>A670+1</f>
        <v>9302</v>
      </c>
      <c r="C671" s="175"/>
      <c r="D671" s="181"/>
      <c r="E671" s="175"/>
      <c r="G671" s="15"/>
      <c r="H671" s="301"/>
      <c r="I671" s="296"/>
      <c r="J671" s="177"/>
      <c r="K671" s="543"/>
      <c r="L671" s="543">
        <v>0</v>
      </c>
      <c r="M671" s="599">
        <f t="shared" si="226"/>
        <v>0</v>
      </c>
      <c r="N671" s="599"/>
      <c r="O671" s="602"/>
      <c r="P671" s="602"/>
      <c r="Q671" s="18"/>
    </row>
    <row r="672" spans="1:38" ht="12.75" customHeight="1">
      <c r="C672" s="175"/>
      <c r="D672" s="181"/>
      <c r="E672" s="175"/>
      <c r="G672" s="15"/>
      <c r="H672" s="301"/>
      <c r="I672" s="296"/>
      <c r="J672" s="250"/>
      <c r="K672" s="616"/>
      <c r="L672" s="616"/>
      <c r="M672" s="599"/>
      <c r="N672" s="599"/>
      <c r="O672" s="602"/>
      <c r="P672" s="602"/>
      <c r="Q672" s="18"/>
    </row>
    <row r="673" spans="1:38" ht="12.75" customHeight="1">
      <c r="A673" s="89"/>
      <c r="B673" s="167" t="s">
        <v>491</v>
      </c>
      <c r="C673" s="168"/>
      <c r="D673" s="169"/>
      <c r="E673" s="168"/>
      <c r="F673" s="26"/>
      <c r="G673" s="26"/>
      <c r="H673" s="171"/>
      <c r="I673" s="171" t="s">
        <v>13</v>
      </c>
      <c r="J673" s="403"/>
      <c r="K673" s="657">
        <f t="shared" ref="K673:P673" si="227">SUM(K674:K678)</f>
        <v>0</v>
      </c>
      <c r="L673" s="657">
        <f t="shared" si="227"/>
        <v>0</v>
      </c>
      <c r="M673" s="658">
        <f t="shared" si="227"/>
        <v>0</v>
      </c>
      <c r="N673" s="658">
        <f t="shared" si="227"/>
        <v>0</v>
      </c>
      <c r="O673" s="658">
        <f t="shared" si="227"/>
        <v>0</v>
      </c>
      <c r="P673" s="658">
        <f t="shared" si="227"/>
        <v>0</v>
      </c>
      <c r="Q673" s="18"/>
    </row>
    <row r="674" spans="1:38" ht="12.75" customHeight="1">
      <c r="A674" s="1">
        <v>9400</v>
      </c>
      <c r="B674" s="15" t="s">
        <v>492</v>
      </c>
      <c r="C674" s="175"/>
      <c r="D674" s="181"/>
      <c r="E674" s="175"/>
      <c r="G674" s="15"/>
      <c r="H674" s="301"/>
      <c r="I674" s="296"/>
      <c r="J674" s="177"/>
      <c r="K674" s="543"/>
      <c r="L674" s="543">
        <v>0</v>
      </c>
      <c r="M674" s="599">
        <f t="shared" ref="M674:M677" si="228">K674+L674</f>
        <v>0</v>
      </c>
      <c r="N674" s="599"/>
      <c r="O674" s="602"/>
      <c r="P674" s="602"/>
      <c r="Q674" s="15"/>
      <c r="R674" s="53"/>
      <c r="S674" s="15"/>
      <c r="T674" s="15"/>
      <c r="U674" s="15"/>
      <c r="V674" s="15"/>
      <c r="W674" s="15"/>
      <c r="X674" s="15"/>
      <c r="Y674" s="54"/>
      <c r="AK674" s="201"/>
    </row>
    <row r="675" spans="1:38" ht="12.75" customHeight="1">
      <c r="A675" s="1">
        <f>A674+1</f>
        <v>9401</v>
      </c>
      <c r="B675" s="15" t="s">
        <v>493</v>
      </c>
      <c r="C675" s="175"/>
      <c r="D675" s="181"/>
      <c r="E675" s="175"/>
      <c r="G675" s="15"/>
      <c r="H675" s="301"/>
      <c r="I675" s="296"/>
      <c r="J675" s="177"/>
      <c r="K675" s="543"/>
      <c r="L675" s="543">
        <v>0</v>
      </c>
      <c r="M675" s="599">
        <f t="shared" si="228"/>
        <v>0</v>
      </c>
      <c r="N675" s="599"/>
      <c r="O675" s="602"/>
      <c r="P675" s="602"/>
      <c r="Q675" s="15"/>
      <c r="R675" s="53"/>
      <c r="S675" s="15"/>
      <c r="T675" s="15"/>
      <c r="U675" s="15"/>
      <c r="V675" s="15"/>
      <c r="W675" s="15"/>
      <c r="X675" s="15"/>
      <c r="Y675" s="54"/>
      <c r="Z675" s="480" t="s">
        <v>495</v>
      </c>
      <c r="AA675" s="183"/>
      <c r="AB675" s="44"/>
      <c r="AC675" s="184"/>
      <c r="AK675" s="201"/>
    </row>
    <row r="676" spans="1:38" s="36" customFormat="1" ht="12.75" customHeight="1">
      <c r="A676" s="1">
        <f>A675+1</f>
        <v>9402</v>
      </c>
      <c r="B676" s="15" t="s">
        <v>494</v>
      </c>
      <c r="C676" s="175"/>
      <c r="D676" s="181"/>
      <c r="E676" s="175"/>
      <c r="F676" s="15"/>
      <c r="G676" s="301"/>
      <c r="H676" s="59"/>
      <c r="I676" s="336"/>
      <c r="J676" s="177"/>
      <c r="K676" s="543"/>
      <c r="L676" s="543">
        <v>0</v>
      </c>
      <c r="M676" s="599">
        <f t="shared" si="228"/>
        <v>0</v>
      </c>
      <c r="N676" s="599"/>
      <c r="O676" s="602"/>
      <c r="P676" s="602"/>
      <c r="Q676" s="63"/>
      <c r="R676" s="10"/>
      <c r="S676" s="164"/>
      <c r="T676" s="164"/>
      <c r="U676" s="164"/>
      <c r="V676" s="164"/>
      <c r="W676" s="164"/>
      <c r="X676" s="407"/>
      <c r="Y676" s="165"/>
      <c r="Z676" s="480" t="s">
        <v>497</v>
      </c>
      <c r="AA676" s="183"/>
      <c r="AB676" s="44"/>
      <c r="AC676" s="184"/>
      <c r="AD676" s="16"/>
      <c r="AE676" s="15"/>
      <c r="AF676" s="15"/>
      <c r="AG676" s="15"/>
      <c r="AH676" s="15"/>
      <c r="AI676" s="166"/>
      <c r="AJ676" s="166"/>
      <c r="AK676" s="63"/>
      <c r="AL676" s="19"/>
    </row>
    <row r="677" spans="1:38" s="36" customFormat="1" ht="12.75" customHeight="1">
      <c r="A677" s="1">
        <f>A676+1</f>
        <v>9403</v>
      </c>
      <c r="B677" s="15"/>
      <c r="C677" s="15"/>
      <c r="D677" s="15"/>
      <c r="E677" s="15"/>
      <c r="F677" s="15"/>
      <c r="G677" s="15"/>
      <c r="H677" s="15"/>
      <c r="I677" s="15"/>
      <c r="J677" s="177"/>
      <c r="K677" s="543"/>
      <c r="L677" s="543"/>
      <c r="M677" s="599">
        <f t="shared" si="228"/>
        <v>0</v>
      </c>
      <c r="N677" s="599"/>
      <c r="O677" s="602"/>
      <c r="P677" s="602"/>
      <c r="Q677" s="63"/>
      <c r="R677" s="10"/>
      <c r="S677" s="53"/>
      <c r="T677" s="53"/>
      <c r="U677" s="53"/>
      <c r="V677" s="53"/>
      <c r="W677" s="53"/>
      <c r="X677" s="55"/>
      <c r="Y677" s="178"/>
      <c r="Z677" s="480" t="s">
        <v>499</v>
      </c>
      <c r="AA677" s="183"/>
      <c r="AB677" s="44"/>
      <c r="AC677" s="184"/>
      <c r="AD677" s="16"/>
      <c r="AE677" s="15"/>
      <c r="AF677" s="15"/>
      <c r="AG677" s="15"/>
      <c r="AH677" s="15"/>
      <c r="AI677" s="166"/>
      <c r="AJ677" s="166"/>
      <c r="AK677" s="63"/>
      <c r="AL677" s="19"/>
    </row>
    <row r="678" spans="1:38" s="36" customFormat="1" ht="12.75" customHeight="1">
      <c r="A678" s="254"/>
      <c r="B678" s="56"/>
      <c r="C678" s="56"/>
      <c r="D678" s="56"/>
      <c r="E678" s="56"/>
      <c r="F678" s="56"/>
      <c r="G678" s="56"/>
      <c r="H678" s="56"/>
      <c r="I678" s="56"/>
      <c r="J678" s="406"/>
      <c r="K678" s="653"/>
      <c r="L678" s="653"/>
      <c r="M678" s="653"/>
      <c r="N678" s="653"/>
      <c r="O678" s="602"/>
      <c r="P678" s="602"/>
      <c r="Q678" s="63"/>
      <c r="R678" s="10"/>
      <c r="S678" s="53"/>
      <c r="T678" s="53"/>
      <c r="U678" s="53"/>
      <c r="V678" s="53"/>
      <c r="W678" s="53"/>
      <c r="X678" s="55"/>
      <c r="Y678" s="178"/>
      <c r="Z678" s="480" t="s">
        <v>501</v>
      </c>
      <c r="AA678" s="183"/>
      <c r="AB678" s="44"/>
      <c r="AC678" s="184"/>
      <c r="AD678" s="16"/>
      <c r="AE678" s="15"/>
      <c r="AF678" s="15"/>
      <c r="AG678" s="15"/>
      <c r="AH678" s="15"/>
      <c r="AI678" s="166"/>
      <c r="AJ678" s="166"/>
      <c r="AK678" s="63"/>
      <c r="AL678" s="19"/>
    </row>
    <row r="679" spans="1:38" s="36" customFormat="1" ht="12.75" customHeight="1">
      <c r="A679" s="89"/>
      <c r="B679" s="167" t="s">
        <v>496</v>
      </c>
      <c r="C679" s="168"/>
      <c r="D679" s="169"/>
      <c r="E679" s="168"/>
      <c r="F679" s="26"/>
      <c r="G679" s="26"/>
      <c r="H679" s="171"/>
      <c r="I679" s="171" t="s">
        <v>13</v>
      </c>
      <c r="J679" s="172"/>
      <c r="K679" s="603">
        <f t="shared" ref="K679:N679" si="229">SUM(K680:K683)</f>
        <v>0</v>
      </c>
      <c r="L679" s="603">
        <f t="shared" si="229"/>
        <v>0</v>
      </c>
      <c r="M679" s="603">
        <f t="shared" si="229"/>
        <v>0</v>
      </c>
      <c r="N679" s="603">
        <f t="shared" si="229"/>
        <v>0</v>
      </c>
      <c r="O679" s="668">
        <f>IF(O39+O41+P43+P45&gt;0,L679*(O39+O41)/(O39+O41+P43+P45),0)</f>
        <v>0</v>
      </c>
      <c r="P679" s="642">
        <f>IF(O39+O41+P43+P45&gt;0,L679*(P43+P45)/(O39+O41+P43+P45),0)</f>
        <v>0</v>
      </c>
      <c r="Q679" s="63"/>
      <c r="R679" s="10"/>
      <c r="S679" s="53"/>
      <c r="T679" s="53"/>
      <c r="U679" s="53"/>
      <c r="V679" s="53"/>
      <c r="W679" s="53"/>
      <c r="X679" s="55"/>
      <c r="Y679" s="178"/>
      <c r="Z679" s="482" t="s">
        <v>503</v>
      </c>
      <c r="AA679" s="179"/>
      <c r="AB679" s="48"/>
      <c r="AC679" s="180"/>
      <c r="AD679" s="16"/>
      <c r="AE679" s="15"/>
      <c r="AF679" s="15"/>
      <c r="AG679" s="15"/>
      <c r="AH679" s="15"/>
      <c r="AI679" s="166"/>
      <c r="AJ679" s="166"/>
      <c r="AK679" s="63"/>
      <c r="AL679" s="19"/>
    </row>
    <row r="680" spans="1:38" s="36" customFormat="1" ht="12.75" customHeight="1">
      <c r="A680" s="1">
        <v>9500</v>
      </c>
      <c r="B680" s="15" t="s">
        <v>498</v>
      </c>
      <c r="C680" s="175"/>
      <c r="D680" s="181"/>
      <c r="E680" s="175"/>
      <c r="F680" s="408">
        <v>8.1000000000000003E-2</v>
      </c>
      <c r="G680" s="54" t="s">
        <v>159</v>
      </c>
      <c r="H680" s="393">
        <f>L39+L41+L43+L45+L658-L437-(L424/2)</f>
        <v>0</v>
      </c>
      <c r="I680" s="55">
        <f>J39+J41+J43+J45+J658+J668</f>
        <v>0</v>
      </c>
      <c r="J680" s="177"/>
      <c r="K680" s="543"/>
      <c r="L680" s="543">
        <f>F680*H680</f>
        <v>0</v>
      </c>
      <c r="M680" s="599">
        <f t="shared" ref="M680:M682" si="230">K680+L680</f>
        <v>0</v>
      </c>
      <c r="N680" s="599"/>
      <c r="O680" s="599"/>
      <c r="P680" s="599"/>
      <c r="Q680" s="63"/>
      <c r="R680" s="10"/>
      <c r="S680" s="53"/>
      <c r="T680" s="53"/>
      <c r="U680" s="53"/>
      <c r="V680" s="53"/>
      <c r="W680" s="53"/>
      <c r="X680" s="55"/>
      <c r="Y680" s="178"/>
      <c r="Z680" s="482" t="s">
        <v>504</v>
      </c>
      <c r="AA680" s="179"/>
      <c r="AB680" s="48"/>
      <c r="AC680" s="180"/>
      <c r="AD680" s="16"/>
      <c r="AE680" s="15"/>
      <c r="AF680" s="15"/>
      <c r="AG680" s="15"/>
      <c r="AH680" s="15"/>
      <c r="AI680" s="166"/>
      <c r="AJ680" s="166"/>
      <c r="AK680" s="63"/>
      <c r="AL680" s="19"/>
    </row>
    <row r="681" spans="1:38" s="36" customFormat="1" ht="12.75" customHeight="1">
      <c r="A681" s="1">
        <f>A680+1</f>
        <v>9501</v>
      </c>
      <c r="B681" s="288" t="s">
        <v>500</v>
      </c>
      <c r="C681" s="175"/>
      <c r="D681" s="181"/>
      <c r="E681" s="175"/>
      <c r="F681" s="408">
        <v>3.7999999999999999E-2</v>
      </c>
      <c r="G681" s="54" t="s">
        <v>159</v>
      </c>
      <c r="H681" s="395">
        <f>L437</f>
        <v>0</v>
      </c>
      <c r="I681" s="55"/>
      <c r="J681" s="177"/>
      <c r="K681" s="543"/>
      <c r="L681" s="543">
        <f>F681*H681</f>
        <v>0</v>
      </c>
      <c r="M681" s="599">
        <f t="shared" si="230"/>
        <v>0</v>
      </c>
      <c r="N681" s="599"/>
      <c r="O681" s="599"/>
      <c r="P681" s="599"/>
      <c r="Q681" s="173"/>
      <c r="R681" s="174"/>
      <c r="S681" s="53"/>
      <c r="T681" s="53"/>
      <c r="U681" s="53"/>
      <c r="V681" s="53"/>
      <c r="W681" s="53"/>
      <c r="X681" s="55"/>
      <c r="Y681" s="178"/>
      <c r="Z681" s="460"/>
      <c r="AA681" s="14"/>
      <c r="AB681" s="15"/>
      <c r="AC681" s="16"/>
      <c r="AD681" s="16"/>
      <c r="AE681" s="15"/>
      <c r="AF681" s="15"/>
      <c r="AG681" s="15"/>
      <c r="AH681" s="15"/>
      <c r="AI681" s="166"/>
      <c r="AJ681" s="166"/>
      <c r="AK681" s="63"/>
      <c r="AL681" s="410"/>
    </row>
    <row r="682" spans="1:38" s="36" customFormat="1" ht="12.75" customHeight="1">
      <c r="A682" s="1">
        <f>A681+1</f>
        <v>9502</v>
      </c>
      <c r="B682" s="15" t="s">
        <v>502</v>
      </c>
      <c r="C682" s="175"/>
      <c r="D682" s="181"/>
      <c r="E682" s="175"/>
      <c r="F682" s="409">
        <v>0</v>
      </c>
      <c r="G682" s="54" t="s">
        <v>159</v>
      </c>
      <c r="H682" s="207">
        <f>M680+M681</f>
        <v>0</v>
      </c>
      <c r="I682" s="59">
        <f>((I680-J41)*7.5%)+(J41*3.75%)</f>
        <v>0</v>
      </c>
      <c r="J682" s="177"/>
      <c r="K682" s="543"/>
      <c r="L682" s="543">
        <f>F682*-H682</f>
        <v>0</v>
      </c>
      <c r="M682" s="599">
        <f t="shared" si="230"/>
        <v>0</v>
      </c>
      <c r="N682" s="599"/>
      <c r="O682" s="599"/>
      <c r="P682" s="599"/>
      <c r="Q682" s="63"/>
      <c r="R682" s="10"/>
      <c r="S682" s="53"/>
      <c r="T682" s="53"/>
      <c r="U682" s="53"/>
      <c r="V682" s="53"/>
      <c r="W682" s="53"/>
      <c r="X682" s="55"/>
      <c r="Y682" s="178"/>
      <c r="Z682" s="460"/>
      <c r="AA682" s="14"/>
      <c r="AB682" s="15"/>
      <c r="AC682" s="16"/>
      <c r="AD682" s="16"/>
      <c r="AE682" s="15"/>
      <c r="AF682" s="15"/>
      <c r="AG682" s="15"/>
      <c r="AH682" s="15"/>
      <c r="AI682" s="166"/>
      <c r="AJ682" s="166"/>
      <c r="AK682" s="63"/>
      <c r="AL682" s="19"/>
    </row>
    <row r="683" spans="1:38" s="36" customFormat="1" ht="12.75" customHeight="1">
      <c r="A683" s="1"/>
      <c r="B683" s="15"/>
      <c r="C683" s="175"/>
      <c r="D683" s="181"/>
      <c r="E683" s="175"/>
      <c r="F683" s="15"/>
      <c r="G683" s="15"/>
      <c r="H683" s="15"/>
      <c r="I683" s="193"/>
      <c r="J683" s="188"/>
      <c r="K683" s="601"/>
      <c r="L683" s="601"/>
      <c r="M683" s="599"/>
      <c r="N683" s="599"/>
      <c r="O683" s="599"/>
      <c r="P683" s="599"/>
      <c r="Q683" s="63"/>
      <c r="R683" s="10"/>
      <c r="S683" s="53"/>
      <c r="T683" s="53"/>
      <c r="U683" s="53"/>
      <c r="V683" s="53"/>
      <c r="W683" s="53"/>
      <c r="X683" s="55"/>
      <c r="Y683" s="178"/>
      <c r="Z683" s="460"/>
      <c r="AA683" s="14"/>
      <c r="AB683" s="15"/>
      <c r="AC683" s="16"/>
      <c r="AD683" s="16"/>
      <c r="AE683" s="15"/>
      <c r="AF683" s="15"/>
      <c r="AG683" s="15"/>
      <c r="AH683" s="15"/>
      <c r="AI683" s="166"/>
      <c r="AJ683" s="166"/>
      <c r="AK683" s="63"/>
      <c r="AL683" s="19"/>
    </row>
    <row r="684" spans="1:38" s="36" customFormat="1" ht="12.75" customHeight="1">
      <c r="A684" s="1"/>
      <c r="B684" s="15"/>
      <c r="C684" s="304"/>
      <c r="D684" s="588"/>
      <c r="E684" s="189"/>
      <c r="F684" s="96"/>
      <c r="G684" s="96"/>
      <c r="H684" s="341"/>
      <c r="I684" s="341" t="s">
        <v>505</v>
      </c>
      <c r="J684" s="172"/>
      <c r="K684" s="597">
        <f t="shared" ref="K684:P684" si="231">K648+K658+K668+K673+K679</f>
        <v>0</v>
      </c>
      <c r="L684" s="597">
        <f t="shared" si="231"/>
        <v>0</v>
      </c>
      <c r="M684" s="606">
        <f t="shared" si="231"/>
        <v>0</v>
      </c>
      <c r="N684" s="606">
        <f t="shared" si="231"/>
        <v>0</v>
      </c>
      <c r="O684" s="606">
        <f t="shared" si="231"/>
        <v>0</v>
      </c>
      <c r="P684" s="606">
        <f t="shared" si="231"/>
        <v>0</v>
      </c>
      <c r="Q684" s="63"/>
      <c r="R684" s="10"/>
      <c r="S684" s="53"/>
      <c r="T684" s="53"/>
      <c r="U684" s="53"/>
      <c r="V684" s="53"/>
      <c r="W684" s="53"/>
      <c r="X684" s="55"/>
      <c r="Y684" s="178"/>
      <c r="Z684" s="460"/>
      <c r="AA684" s="14"/>
      <c r="AB684" s="15"/>
      <c r="AC684" s="16"/>
      <c r="AD684" s="16"/>
      <c r="AE684" s="15"/>
      <c r="AF684" s="15"/>
      <c r="AG684" s="15"/>
      <c r="AH684" s="15"/>
      <c r="AI684" s="166"/>
      <c r="AJ684" s="166"/>
      <c r="AK684" s="63"/>
      <c r="AL684" s="19"/>
    </row>
    <row r="685" spans="1:38" s="36" customFormat="1" ht="12.75" customHeight="1">
      <c r="A685" s="1"/>
      <c r="B685" s="15"/>
      <c r="C685" s="175"/>
      <c r="D685" s="181"/>
      <c r="E685" s="175"/>
      <c r="F685" s="15"/>
      <c r="G685" s="15"/>
      <c r="H685" s="15"/>
      <c r="I685" s="589"/>
      <c r="J685" s="589"/>
      <c r="K685" s="557"/>
      <c r="L685" s="557"/>
      <c r="M685" s="558"/>
      <c r="N685" s="558"/>
      <c r="O685" s="558"/>
      <c r="P685" s="558"/>
      <c r="Q685" s="63"/>
      <c r="R685" s="10"/>
      <c r="S685" s="53"/>
      <c r="T685" s="53"/>
      <c r="U685" s="53"/>
      <c r="V685" s="53"/>
      <c r="W685" s="53"/>
      <c r="X685" s="55"/>
      <c r="Y685" s="178"/>
      <c r="Z685" s="460"/>
      <c r="AA685" s="14"/>
      <c r="AB685" s="15"/>
      <c r="AC685" s="16"/>
      <c r="AD685" s="16"/>
      <c r="AE685" s="15"/>
      <c r="AF685" s="15"/>
      <c r="AG685" s="15"/>
      <c r="AH685" s="15"/>
      <c r="AI685" s="166"/>
      <c r="AJ685" s="166"/>
      <c r="AK685" s="63"/>
      <c r="AL685" s="19"/>
    </row>
    <row r="686" spans="1:38" s="36" customFormat="1" ht="12.75" customHeight="1">
      <c r="A686" s="1"/>
      <c r="B686" s="15"/>
      <c r="C686" s="175"/>
      <c r="D686" s="181"/>
      <c r="E686" s="175"/>
      <c r="F686" s="15"/>
      <c r="G686" s="15"/>
      <c r="H686" s="15"/>
      <c r="I686" s="310"/>
      <c r="J686" s="310"/>
      <c r="K686" s="62"/>
      <c r="L686" s="62"/>
      <c r="M686" s="57"/>
      <c r="N686" s="57"/>
      <c r="O686" s="57"/>
      <c r="P686" s="57"/>
      <c r="Q686" s="63"/>
      <c r="R686" s="10"/>
      <c r="S686" s="53"/>
      <c r="T686" s="53"/>
      <c r="U686" s="53"/>
      <c r="V686" s="53"/>
      <c r="W686" s="53"/>
      <c r="X686" s="55"/>
      <c r="Y686" s="178"/>
      <c r="Z686" s="460"/>
      <c r="AA686" s="14"/>
      <c r="AB686" s="15"/>
      <c r="AC686" s="16"/>
      <c r="AD686" s="16"/>
      <c r="AE686" s="15"/>
      <c r="AF686" s="15"/>
      <c r="AG686" s="15"/>
      <c r="AH686" s="15"/>
      <c r="AI686" s="166"/>
      <c r="AJ686" s="166"/>
      <c r="AK686" s="63"/>
      <c r="AL686" s="19"/>
    </row>
    <row r="687" spans="1:38" s="36" customFormat="1" ht="12.75" customHeight="1">
      <c r="A687" s="1"/>
      <c r="B687" s="15"/>
      <c r="C687" s="175"/>
      <c r="D687" s="181"/>
      <c r="E687" s="175"/>
      <c r="F687" s="15"/>
      <c r="G687" s="15"/>
      <c r="H687" s="15"/>
      <c r="I687" s="310"/>
      <c r="J687" s="310"/>
      <c r="K687" s="62"/>
      <c r="L687" s="62"/>
      <c r="M687" s="57"/>
      <c r="N687" s="57"/>
      <c r="O687" s="57"/>
      <c r="P687" s="57"/>
      <c r="Q687" s="63"/>
      <c r="R687" s="10"/>
      <c r="S687" s="53"/>
      <c r="T687" s="53"/>
      <c r="U687" s="53"/>
      <c r="V687" s="53"/>
      <c r="W687" s="53"/>
      <c r="X687" s="55"/>
      <c r="Y687" s="178"/>
      <c r="Z687" s="460"/>
      <c r="AA687" s="14"/>
      <c r="AB687" s="15"/>
      <c r="AC687" s="16"/>
      <c r="AD687" s="16"/>
      <c r="AE687" s="15"/>
      <c r="AF687" s="15"/>
      <c r="AG687" s="15"/>
      <c r="AH687" s="15"/>
      <c r="AI687" s="166"/>
      <c r="AJ687" s="166"/>
      <c r="AK687" s="63"/>
      <c r="AL687" s="19"/>
    </row>
    <row r="688" spans="1:38" s="36" customFormat="1" ht="12.75" customHeight="1">
      <c r="A688" s="1"/>
      <c r="B688" s="15"/>
      <c r="C688" s="175"/>
      <c r="D688" s="181"/>
      <c r="E688" s="175"/>
      <c r="F688" s="15"/>
      <c r="G688" s="15"/>
      <c r="H688" s="15"/>
      <c r="I688" s="310"/>
      <c r="J688" s="310"/>
      <c r="K688" s="62"/>
      <c r="L688" s="62"/>
      <c r="M688" s="57"/>
      <c r="N688" s="57"/>
      <c r="O688" s="57"/>
      <c r="P688" s="57"/>
      <c r="Q688" s="63"/>
      <c r="R688" s="10"/>
      <c r="S688" s="53"/>
      <c r="T688" s="53"/>
      <c r="U688" s="53"/>
      <c r="V688" s="53"/>
      <c r="W688" s="53"/>
      <c r="X688" s="55"/>
      <c r="Y688" s="178"/>
      <c r="Z688" s="460"/>
      <c r="AA688" s="14"/>
      <c r="AB688" s="15"/>
      <c r="AC688" s="16"/>
      <c r="AD688" s="16"/>
      <c r="AE688" s="15"/>
      <c r="AF688" s="15"/>
      <c r="AG688" s="15"/>
      <c r="AH688" s="15"/>
      <c r="AI688" s="166"/>
      <c r="AJ688" s="166"/>
      <c r="AK688" s="63"/>
      <c r="AL688" s="19"/>
    </row>
    <row r="689" spans="1:38" s="36" customFormat="1" ht="12.75" customHeight="1">
      <c r="A689" s="1"/>
      <c r="B689" s="15"/>
      <c r="C689" s="175"/>
      <c r="D689" s="181"/>
      <c r="E689" s="175"/>
      <c r="F689" s="15"/>
      <c r="G689" s="15"/>
      <c r="H689" s="15"/>
      <c r="I689" s="310"/>
      <c r="J689" s="310"/>
      <c r="K689" s="62"/>
      <c r="L689" s="62"/>
      <c r="M689" s="57"/>
      <c r="N689" s="57"/>
      <c r="O689" s="57"/>
      <c r="P689" s="57"/>
      <c r="Q689" s="63"/>
      <c r="R689" s="10"/>
      <c r="S689" s="53"/>
      <c r="T689" s="53"/>
      <c r="U689" s="53"/>
      <c r="V689" s="53"/>
      <c r="W689" s="53"/>
      <c r="X689" s="55"/>
      <c r="Y689" s="178"/>
      <c r="Z689" s="460"/>
      <c r="AA689" s="14"/>
      <c r="AB689" s="15"/>
      <c r="AC689" s="16"/>
      <c r="AD689" s="16"/>
      <c r="AE689" s="15"/>
      <c r="AF689" s="15"/>
      <c r="AG689" s="15"/>
      <c r="AH689" s="15"/>
      <c r="AI689" s="166"/>
      <c r="AJ689" s="166"/>
      <c r="AK689" s="63"/>
      <c r="AL689" s="19"/>
    </row>
    <row r="690" spans="1:38" s="36" customFormat="1" ht="12.75" customHeight="1">
      <c r="A690" s="1"/>
      <c r="B690" s="15"/>
      <c r="C690" s="175"/>
      <c r="D690" s="181"/>
      <c r="E690" s="175"/>
      <c r="F690" s="15"/>
      <c r="G690" s="15"/>
      <c r="H690" s="15"/>
      <c r="I690" s="310"/>
      <c r="J690" s="310"/>
      <c r="K690" s="62"/>
      <c r="L690" s="62"/>
      <c r="M690" s="57"/>
      <c r="N690" s="57"/>
      <c r="O690" s="57"/>
      <c r="P690" s="57"/>
      <c r="Q690" s="63"/>
      <c r="R690" s="10"/>
      <c r="S690" s="53"/>
      <c r="T690" s="53"/>
      <c r="U690" s="53"/>
      <c r="V690" s="53"/>
      <c r="W690" s="53"/>
      <c r="X690" s="55"/>
      <c r="Y690" s="178"/>
      <c r="Z690" s="460"/>
      <c r="AA690" s="14"/>
      <c r="AB690" s="15"/>
      <c r="AC690" s="16"/>
      <c r="AD690" s="16"/>
      <c r="AE690" s="15"/>
      <c r="AF690" s="15"/>
      <c r="AG690" s="15"/>
      <c r="AH690" s="15"/>
      <c r="AI690" s="166"/>
      <c r="AJ690" s="166"/>
      <c r="AK690" s="63"/>
      <c r="AL690" s="19"/>
    </row>
    <row r="691" spans="1:38" s="36" customFormat="1" ht="12.75" customHeight="1">
      <c r="A691" s="1"/>
      <c r="B691" s="15"/>
      <c r="C691" s="175"/>
      <c r="D691" s="181"/>
      <c r="E691" s="175"/>
      <c r="F691" s="15"/>
      <c r="G691" s="15"/>
      <c r="H691" s="15"/>
      <c r="I691" s="310"/>
      <c r="J691" s="310"/>
      <c r="K691" s="62"/>
      <c r="L691" s="62"/>
      <c r="M691" s="57"/>
      <c r="N691" s="57"/>
      <c r="O691" s="57"/>
      <c r="P691" s="57"/>
      <c r="Q691" s="63"/>
      <c r="R691" s="10"/>
      <c r="S691" s="53"/>
      <c r="T691" s="53"/>
      <c r="U691" s="53"/>
      <c r="V691" s="53"/>
      <c r="W691" s="53"/>
      <c r="X691" s="55"/>
      <c r="Y691" s="178"/>
      <c r="Z691" s="460"/>
      <c r="AA691" s="14"/>
      <c r="AB691" s="15"/>
      <c r="AC691" s="16"/>
      <c r="AD691" s="16"/>
      <c r="AE691" s="15"/>
      <c r="AF691" s="15"/>
      <c r="AG691" s="15"/>
      <c r="AH691" s="15"/>
      <c r="AI691" s="166"/>
      <c r="AJ691" s="166"/>
      <c r="AK691" s="63"/>
      <c r="AL691" s="19"/>
    </row>
    <row r="692" spans="1:38" s="36" customFormat="1" ht="12.75" customHeight="1">
      <c r="A692" s="1"/>
      <c r="B692" s="15"/>
      <c r="C692" s="175"/>
      <c r="D692" s="181"/>
      <c r="E692" s="175"/>
      <c r="F692" s="15"/>
      <c r="G692" s="15"/>
      <c r="H692" s="15"/>
      <c r="I692" s="310"/>
      <c r="J692" s="310"/>
      <c r="K692" s="62"/>
      <c r="L692" s="62"/>
      <c r="M692" s="57"/>
      <c r="N692" s="57"/>
      <c r="O692" s="57"/>
      <c r="P692" s="57"/>
      <c r="Q692" s="63"/>
      <c r="R692" s="10"/>
      <c r="S692" s="53"/>
      <c r="T692" s="53"/>
      <c r="U692" s="53"/>
      <c r="V692" s="53"/>
      <c r="W692" s="53"/>
      <c r="X692" s="55"/>
      <c r="Y692" s="178"/>
      <c r="Z692" s="460"/>
      <c r="AA692" s="14"/>
      <c r="AB692" s="15"/>
      <c r="AC692" s="16"/>
      <c r="AD692" s="16"/>
      <c r="AE692" s="15"/>
      <c r="AF692" s="15"/>
      <c r="AG692" s="15"/>
      <c r="AH692" s="15"/>
      <c r="AI692" s="166"/>
      <c r="AJ692" s="166"/>
      <c r="AK692" s="63"/>
      <c r="AL692" s="19"/>
    </row>
    <row r="693" spans="1:38" s="36" customFormat="1" ht="12.75" customHeight="1">
      <c r="A693" s="1"/>
      <c r="B693" s="15"/>
      <c r="C693" s="175"/>
      <c r="D693" s="181"/>
      <c r="E693" s="175"/>
      <c r="F693" s="15"/>
      <c r="G693" s="15"/>
      <c r="H693" s="15"/>
      <c r="I693" s="310"/>
      <c r="J693" s="310"/>
      <c r="K693" s="62"/>
      <c r="L693" s="62"/>
      <c r="M693" s="57"/>
      <c r="N693" s="57"/>
      <c r="O693" s="57"/>
      <c r="P693" s="57"/>
      <c r="Q693" s="63"/>
      <c r="R693" s="10"/>
      <c r="S693" s="53"/>
      <c r="T693" s="53"/>
      <c r="U693" s="53"/>
      <c r="V693" s="53"/>
      <c r="W693" s="53"/>
      <c r="X693" s="55"/>
      <c r="Y693" s="178"/>
      <c r="Z693" s="460"/>
      <c r="AA693" s="14"/>
      <c r="AB693" s="15"/>
      <c r="AC693" s="16"/>
      <c r="AD693" s="16"/>
      <c r="AE693" s="15"/>
      <c r="AF693" s="15"/>
      <c r="AG693" s="15"/>
      <c r="AH693" s="15"/>
      <c r="AI693" s="166"/>
      <c r="AJ693" s="166"/>
      <c r="AK693" s="63"/>
      <c r="AL693" s="19"/>
    </row>
    <row r="694" spans="1:38" s="36" customFormat="1" ht="12.75" customHeight="1">
      <c r="A694" s="1"/>
      <c r="B694" s="15"/>
      <c r="C694" s="175"/>
      <c r="D694" s="181"/>
      <c r="E694" s="175"/>
      <c r="F694" s="15"/>
      <c r="G694" s="15"/>
      <c r="H694" s="15"/>
      <c r="I694" s="310"/>
      <c r="J694" s="310"/>
      <c r="K694" s="62"/>
      <c r="L694" s="62"/>
      <c r="M694" s="57"/>
      <c r="N694" s="57"/>
      <c r="O694" s="57"/>
      <c r="P694" s="57"/>
      <c r="Q694" s="63"/>
      <c r="R694" s="10"/>
      <c r="S694" s="53"/>
      <c r="T694" s="53"/>
      <c r="U694" s="53"/>
      <c r="V694" s="53"/>
      <c r="W694" s="53"/>
      <c r="X694" s="55"/>
      <c r="Y694" s="178"/>
      <c r="Z694" s="460"/>
      <c r="AA694" s="14"/>
      <c r="AB694" s="15"/>
      <c r="AC694" s="16"/>
      <c r="AD694" s="16"/>
      <c r="AE694" s="15"/>
      <c r="AF694" s="15"/>
      <c r="AG694" s="15"/>
      <c r="AH694" s="15"/>
      <c r="AI694" s="166"/>
      <c r="AJ694" s="166"/>
      <c r="AK694" s="63"/>
      <c r="AL694" s="19"/>
    </row>
    <row r="695" spans="1:38" s="36" customFormat="1" ht="12.75" customHeight="1">
      <c r="A695" s="1"/>
      <c r="B695" s="15"/>
      <c r="C695" s="175"/>
      <c r="D695" s="181"/>
      <c r="E695" s="175"/>
      <c r="F695" s="15"/>
      <c r="G695" s="15"/>
      <c r="H695" s="15"/>
      <c r="I695" s="310"/>
      <c r="J695" s="310"/>
      <c r="K695" s="62"/>
      <c r="L695" s="62"/>
      <c r="M695" s="57"/>
      <c r="N695" s="57"/>
      <c r="O695" s="57"/>
      <c r="P695" s="57"/>
      <c r="Q695" s="63"/>
      <c r="R695" s="10"/>
      <c r="S695" s="53"/>
      <c r="T695" s="53"/>
      <c r="U695" s="53"/>
      <c r="V695" s="53"/>
      <c r="W695" s="53"/>
      <c r="X695" s="55"/>
      <c r="Y695" s="178"/>
      <c r="Z695" s="460"/>
      <c r="AA695" s="14"/>
      <c r="AB695" s="15"/>
      <c r="AC695" s="16"/>
      <c r="AD695" s="16"/>
      <c r="AE695" s="15"/>
      <c r="AF695" s="15"/>
      <c r="AG695" s="15"/>
      <c r="AH695" s="15"/>
      <c r="AI695" s="166"/>
      <c r="AJ695" s="166"/>
      <c r="AK695" s="63"/>
      <c r="AL695" s="19"/>
    </row>
    <row r="696" spans="1:38" s="36" customFormat="1" ht="12.75" customHeight="1">
      <c r="A696" s="1"/>
      <c r="B696" s="15"/>
      <c r="C696" s="175"/>
      <c r="D696" s="181"/>
      <c r="E696" s="175"/>
      <c r="F696" s="15"/>
      <c r="G696" s="15"/>
      <c r="H696" s="15"/>
      <c r="I696" s="310"/>
      <c r="J696" s="310"/>
      <c r="K696" s="62"/>
      <c r="L696" s="62"/>
      <c r="M696" s="57"/>
      <c r="N696" s="57"/>
      <c r="O696" s="57"/>
      <c r="P696" s="57"/>
      <c r="Q696" s="63"/>
      <c r="R696" s="10"/>
      <c r="S696" s="53"/>
      <c r="T696" s="53"/>
      <c r="U696" s="53"/>
      <c r="V696" s="53"/>
      <c r="W696" s="53"/>
      <c r="X696" s="55"/>
      <c r="Y696" s="178"/>
      <c r="Z696" s="460"/>
      <c r="AA696" s="14"/>
      <c r="AB696" s="15"/>
      <c r="AC696" s="16"/>
      <c r="AD696" s="16"/>
      <c r="AE696" s="15"/>
      <c r="AF696" s="15"/>
      <c r="AG696" s="15"/>
      <c r="AH696" s="15"/>
      <c r="AI696" s="166"/>
      <c r="AJ696" s="166"/>
      <c r="AK696" s="63"/>
      <c r="AL696" s="19"/>
    </row>
    <row r="697" spans="1:38" s="36" customFormat="1" ht="12.75" customHeight="1">
      <c r="A697" s="1"/>
      <c r="B697" s="15"/>
      <c r="C697" s="175"/>
      <c r="D697" s="181"/>
      <c r="E697" s="175"/>
      <c r="F697" s="15"/>
      <c r="G697" s="15"/>
      <c r="H697" s="15"/>
      <c r="I697" s="310"/>
      <c r="J697" s="310"/>
      <c r="K697" s="62"/>
      <c r="L697" s="62"/>
      <c r="M697" s="57"/>
      <c r="N697" s="57"/>
      <c r="O697" s="57"/>
      <c r="P697" s="57"/>
      <c r="Q697" s="63"/>
      <c r="R697" s="10"/>
      <c r="S697" s="53"/>
      <c r="T697" s="53"/>
      <c r="U697" s="53"/>
      <c r="V697" s="53"/>
      <c r="W697" s="53"/>
      <c r="X697" s="55"/>
      <c r="Y697" s="178"/>
      <c r="Z697" s="460"/>
      <c r="AA697" s="14"/>
      <c r="AB697" s="15"/>
      <c r="AC697" s="16"/>
      <c r="AD697" s="16"/>
      <c r="AE697" s="15"/>
      <c r="AF697" s="15"/>
      <c r="AG697" s="15"/>
      <c r="AH697" s="15"/>
      <c r="AI697" s="166"/>
      <c r="AJ697" s="166"/>
      <c r="AK697" s="63"/>
      <c r="AL697" s="19"/>
    </row>
    <row r="698" spans="1:38" s="36" customFormat="1" ht="12.75" customHeight="1">
      <c r="A698" s="1"/>
      <c r="B698" s="15"/>
      <c r="C698" s="175"/>
      <c r="D698" s="181"/>
      <c r="E698" s="175"/>
      <c r="F698" s="15"/>
      <c r="G698" s="15"/>
      <c r="H698" s="15"/>
      <c r="I698" s="310"/>
      <c r="J698" s="310"/>
      <c r="K698" s="62"/>
      <c r="L698" s="62"/>
      <c r="M698" s="57"/>
      <c r="N698" s="57"/>
      <c r="O698" s="57"/>
      <c r="P698" s="57"/>
      <c r="Q698" s="63"/>
      <c r="R698" s="10"/>
      <c r="S698" s="53"/>
      <c r="T698" s="53"/>
      <c r="U698" s="53"/>
      <c r="V698" s="53"/>
      <c r="W698" s="53"/>
      <c r="X698" s="55"/>
      <c r="Y698" s="178"/>
      <c r="Z698" s="460"/>
      <c r="AA698" s="14"/>
      <c r="AB698" s="15"/>
      <c r="AC698" s="16"/>
      <c r="AD698" s="16"/>
      <c r="AE698" s="15"/>
      <c r="AF698" s="15"/>
      <c r="AG698" s="15"/>
      <c r="AH698" s="15"/>
      <c r="AI698" s="166"/>
      <c r="AJ698" s="166"/>
      <c r="AK698" s="63"/>
      <c r="AL698" s="19"/>
    </row>
    <row r="699" spans="1:38" s="36" customFormat="1" ht="12.75" customHeight="1">
      <c r="A699" s="1"/>
      <c r="B699" s="15"/>
      <c r="C699" s="175"/>
      <c r="D699" s="181"/>
      <c r="E699" s="175"/>
      <c r="F699" s="15"/>
      <c r="G699" s="15"/>
      <c r="H699" s="15"/>
      <c r="I699" s="310"/>
      <c r="J699" s="310"/>
      <c r="K699" s="62"/>
      <c r="L699" s="62"/>
      <c r="M699" s="57"/>
      <c r="N699" s="57"/>
      <c r="O699" s="57"/>
      <c r="P699" s="57"/>
      <c r="Q699" s="63"/>
      <c r="R699" s="10"/>
      <c r="S699" s="53"/>
      <c r="T699" s="53"/>
      <c r="U699" s="53"/>
      <c r="V699" s="53"/>
      <c r="W699" s="53"/>
      <c r="X699" s="55"/>
      <c r="Y699" s="178"/>
      <c r="Z699" s="460"/>
      <c r="AA699" s="14"/>
      <c r="AB699" s="15"/>
      <c r="AC699" s="16"/>
      <c r="AD699" s="16"/>
      <c r="AE699" s="15"/>
      <c r="AF699" s="15"/>
      <c r="AG699" s="15"/>
      <c r="AH699" s="15"/>
      <c r="AI699" s="166"/>
      <c r="AJ699" s="166"/>
      <c r="AK699" s="63"/>
      <c r="AL699" s="19"/>
    </row>
    <row r="700" spans="1:38" s="36" customFormat="1" ht="12.75" customHeight="1">
      <c r="A700" s="1"/>
      <c r="B700" s="15"/>
      <c r="C700" s="175"/>
      <c r="D700" s="181"/>
      <c r="E700" s="175"/>
      <c r="F700" s="15"/>
      <c r="G700" s="15"/>
      <c r="H700" s="15"/>
      <c r="I700" s="310"/>
      <c r="J700" s="310"/>
      <c r="K700" s="62"/>
      <c r="L700" s="62"/>
      <c r="M700" s="57"/>
      <c r="N700" s="57"/>
      <c r="O700" s="57"/>
      <c r="P700" s="57"/>
      <c r="Q700" s="63"/>
      <c r="R700" s="10"/>
      <c r="S700" s="53"/>
      <c r="T700" s="53"/>
      <c r="U700" s="53"/>
      <c r="V700" s="53"/>
      <c r="W700" s="53"/>
      <c r="X700" s="55"/>
      <c r="Y700" s="178"/>
      <c r="Z700" s="460"/>
      <c r="AA700" s="14"/>
      <c r="AB700" s="15"/>
      <c r="AC700" s="16"/>
      <c r="AD700" s="16"/>
      <c r="AE700" s="15"/>
      <c r="AF700" s="15"/>
      <c r="AG700" s="15"/>
      <c r="AH700" s="15"/>
      <c r="AI700" s="166"/>
      <c r="AJ700" s="166"/>
      <c r="AK700" s="63"/>
      <c r="AL700" s="19"/>
    </row>
    <row r="701" spans="1:38" s="36" customFormat="1" ht="12.75" customHeight="1">
      <c r="A701" s="1"/>
      <c r="B701" s="15"/>
      <c r="C701" s="175"/>
      <c r="D701" s="181"/>
      <c r="E701" s="175"/>
      <c r="F701" s="15"/>
      <c r="G701" s="15"/>
      <c r="H701" s="15"/>
      <c r="I701" s="310"/>
      <c r="J701" s="310"/>
      <c r="K701" s="62"/>
      <c r="L701" s="62"/>
      <c r="M701" s="57"/>
      <c r="N701" s="57"/>
      <c r="O701" s="57"/>
      <c r="P701" s="57"/>
      <c r="Q701" s="63"/>
      <c r="R701" s="10"/>
      <c r="S701" s="53"/>
      <c r="T701" s="53"/>
      <c r="U701" s="53"/>
      <c r="V701" s="53"/>
      <c r="W701" s="53"/>
      <c r="X701" s="55"/>
      <c r="Y701" s="178"/>
      <c r="Z701" s="460"/>
      <c r="AA701" s="14"/>
      <c r="AB701" s="15"/>
      <c r="AC701" s="16"/>
      <c r="AD701" s="16"/>
      <c r="AE701" s="15"/>
      <c r="AF701" s="15"/>
      <c r="AG701" s="15"/>
      <c r="AH701" s="15"/>
      <c r="AI701" s="166"/>
      <c r="AJ701" s="166"/>
      <c r="AK701" s="63"/>
      <c r="AL701" s="19"/>
    </row>
    <row r="702" spans="1:38" s="36" customFormat="1" ht="12.75" customHeight="1">
      <c r="A702" s="1"/>
      <c r="B702" s="15"/>
      <c r="C702" s="175"/>
      <c r="D702" s="181"/>
      <c r="E702" s="175"/>
      <c r="F702" s="15"/>
      <c r="G702" s="15"/>
      <c r="H702" s="15"/>
      <c r="I702" s="310"/>
      <c r="J702" s="310"/>
      <c r="K702" s="62"/>
      <c r="L702" s="62"/>
      <c r="M702" s="57"/>
      <c r="N702" s="57"/>
      <c r="O702" s="57"/>
      <c r="P702" s="57"/>
      <c r="Q702" s="63"/>
      <c r="R702" s="10"/>
      <c r="S702" s="53"/>
      <c r="T702" s="53"/>
      <c r="U702" s="53"/>
      <c r="V702" s="53"/>
      <c r="W702" s="53"/>
      <c r="X702" s="55"/>
      <c r="Y702" s="178"/>
      <c r="Z702" s="460"/>
      <c r="AA702" s="14"/>
      <c r="AB702" s="15"/>
      <c r="AC702" s="16"/>
      <c r="AD702" s="16"/>
      <c r="AE702" s="15"/>
      <c r="AF702" s="15"/>
      <c r="AG702" s="15"/>
      <c r="AH702" s="15"/>
      <c r="AI702" s="166"/>
      <c r="AJ702" s="166"/>
      <c r="AK702" s="63"/>
      <c r="AL702" s="19"/>
    </row>
    <row r="703" spans="1:38" s="36" customFormat="1" ht="15.75" customHeight="1">
      <c r="A703" s="1"/>
      <c r="B703" s="15"/>
      <c r="C703" s="175"/>
      <c r="D703" s="181"/>
      <c r="E703" s="175"/>
      <c r="F703" s="15"/>
      <c r="G703" s="15"/>
      <c r="H703" s="15"/>
      <c r="I703" s="310" t="s">
        <v>655</v>
      </c>
      <c r="J703" s="310"/>
      <c r="K703" s="62"/>
      <c r="L703" s="62"/>
      <c r="M703" s="57"/>
      <c r="N703" s="57"/>
      <c r="O703" s="57"/>
      <c r="P703" s="57"/>
      <c r="Q703" s="63"/>
      <c r="R703" s="10"/>
      <c r="S703" s="317"/>
      <c r="T703" s="317"/>
      <c r="U703" s="317"/>
      <c r="V703" s="317"/>
      <c r="W703" s="317"/>
      <c r="X703" s="55"/>
      <c r="Y703" s="178"/>
      <c r="Z703" s="460"/>
      <c r="AA703" s="14"/>
      <c r="AB703" s="15"/>
      <c r="AC703" s="16"/>
      <c r="AD703" s="16"/>
      <c r="AE703" s="15"/>
      <c r="AF703" s="15"/>
      <c r="AG703" s="15"/>
      <c r="AH703" s="15"/>
      <c r="AI703" s="17"/>
      <c r="AJ703" s="17"/>
      <c r="AK703" s="63"/>
      <c r="AL703" s="19"/>
    </row>
    <row r="704" spans="1:38" s="36" customFormat="1" ht="15.75" customHeight="1">
      <c r="A704" s="1"/>
      <c r="B704" s="15"/>
      <c r="C704" s="175"/>
      <c r="D704" s="181"/>
      <c r="E704" s="175"/>
      <c r="F704" s="15"/>
      <c r="G704" s="15"/>
      <c r="H704" s="15"/>
      <c r="I704" s="310"/>
      <c r="J704" s="310"/>
      <c r="K704" s="62"/>
      <c r="L704" s="62"/>
      <c r="M704" s="57"/>
      <c r="N704" s="57"/>
      <c r="O704" s="57"/>
      <c r="P704" s="57"/>
      <c r="Q704" s="63"/>
      <c r="R704" s="10"/>
      <c r="S704" s="317"/>
      <c r="T704" s="317"/>
      <c r="U704" s="317"/>
      <c r="V704" s="317"/>
      <c r="W704" s="317"/>
      <c r="X704" s="55"/>
      <c r="Y704" s="178"/>
      <c r="Z704" s="460"/>
      <c r="AA704" s="14"/>
      <c r="AB704" s="15"/>
      <c r="AC704" s="16"/>
      <c r="AD704" s="16"/>
      <c r="AE704" s="15"/>
      <c r="AF704" s="15"/>
      <c r="AG704" s="15"/>
      <c r="AH704" s="15"/>
      <c r="AI704" s="17"/>
      <c r="AJ704" s="17"/>
      <c r="AK704" s="63"/>
      <c r="AL704" s="19"/>
    </row>
    <row r="705" spans="1:40" s="36" customFormat="1" ht="15.75" customHeight="1">
      <c r="A705" s="1"/>
      <c r="B705" s="15"/>
      <c r="C705" s="175"/>
      <c r="D705" s="181"/>
      <c r="E705" s="175"/>
      <c r="F705" s="15"/>
      <c r="G705" s="15"/>
      <c r="H705" s="15"/>
      <c r="I705" s="310"/>
      <c r="J705" s="310"/>
      <c r="K705" s="62"/>
      <c r="L705" s="62"/>
      <c r="M705" s="57"/>
      <c r="N705" s="57"/>
      <c r="O705" s="57"/>
      <c r="P705" s="57"/>
      <c r="Q705" s="63"/>
      <c r="R705" s="10"/>
      <c r="S705" s="317"/>
      <c r="T705" s="317"/>
      <c r="U705" s="317"/>
      <c r="V705" s="317"/>
      <c r="W705" s="317"/>
      <c r="X705" s="55"/>
      <c r="Y705" s="178"/>
      <c r="Z705" s="460"/>
      <c r="AA705" s="14"/>
      <c r="AB705" s="15"/>
      <c r="AC705" s="16"/>
      <c r="AD705" s="16"/>
      <c r="AE705" s="15"/>
      <c r="AF705" s="15"/>
      <c r="AG705" s="15"/>
      <c r="AH705" s="15"/>
      <c r="AI705" s="17"/>
      <c r="AJ705" s="17"/>
      <c r="AK705" s="63"/>
      <c r="AL705" s="19"/>
    </row>
    <row r="706" spans="1:40" s="36" customFormat="1" ht="15.75" customHeight="1">
      <c r="A706" s="1"/>
      <c r="B706" s="411"/>
      <c r="C706" s="189"/>
      <c r="D706" s="96"/>
      <c r="E706" s="189"/>
      <c r="F706" s="169"/>
      <c r="G706" s="96"/>
      <c r="H706" s="590" t="s">
        <v>506</v>
      </c>
      <c r="I706" s="96"/>
      <c r="J706" s="412"/>
      <c r="K706" s="413"/>
      <c r="L706" s="413"/>
      <c r="M706" s="591"/>
      <c r="N706" s="591"/>
      <c r="O706" s="591"/>
      <c r="P706" s="591"/>
      <c r="Q706" s="63"/>
      <c r="R706" s="10"/>
      <c r="S706" s="317"/>
      <c r="T706" s="317"/>
      <c r="U706" s="317"/>
      <c r="V706" s="317"/>
      <c r="W706" s="317"/>
      <c r="X706" s="55"/>
      <c r="Y706" s="178"/>
      <c r="Z706" s="460"/>
      <c r="AA706" s="14"/>
      <c r="AB706" s="15"/>
      <c r="AC706" s="16"/>
      <c r="AD706" s="16"/>
      <c r="AE706" s="15"/>
      <c r="AF706" s="15"/>
      <c r="AG706" s="15"/>
      <c r="AH706" s="15"/>
      <c r="AI706" s="17"/>
      <c r="AJ706" s="17"/>
      <c r="AK706" s="63"/>
      <c r="AL706" s="19"/>
    </row>
    <row r="707" spans="1:40" s="36" customFormat="1" ht="15.75" customHeight="1">
      <c r="A707" s="1"/>
      <c r="B707" s="56"/>
      <c r="C707" s="196"/>
      <c r="D707" s="56"/>
      <c r="E707" s="196"/>
      <c r="F707" s="334"/>
      <c r="G707" s="56"/>
      <c r="H707" s="414"/>
      <c r="I707" s="56"/>
      <c r="J707" s="415"/>
      <c r="K707" s="57"/>
      <c r="L707" s="57"/>
      <c r="M707" s="332"/>
      <c r="N707" s="332"/>
      <c r="O707" s="332"/>
      <c r="P707" s="332"/>
      <c r="Q707" s="63"/>
      <c r="R707" s="10"/>
      <c r="S707" s="317"/>
      <c r="T707" s="317"/>
      <c r="U707" s="317"/>
      <c r="V707" s="317"/>
      <c r="W707" s="317"/>
      <c r="X707" s="55"/>
      <c r="Y707" s="178"/>
      <c r="Z707" s="460"/>
      <c r="AA707" s="14"/>
      <c r="AB707" s="15"/>
      <c r="AC707" s="16"/>
      <c r="AD707" s="16"/>
      <c r="AE707" s="15"/>
      <c r="AF707" s="15"/>
      <c r="AG707" s="15"/>
      <c r="AH707" s="15"/>
      <c r="AI707" s="17"/>
      <c r="AJ707" s="17"/>
      <c r="AK707" s="63"/>
      <c r="AL707" s="19"/>
    </row>
    <row r="708" spans="1:40" ht="15.75" customHeight="1">
      <c r="C708" s="175"/>
      <c r="D708" s="15"/>
      <c r="E708" s="15"/>
      <c r="G708" s="15"/>
      <c r="H708" s="181"/>
      <c r="I708" s="181"/>
      <c r="J708" s="416"/>
      <c r="K708" s="18"/>
      <c r="L708" s="18"/>
      <c r="M708" s="56"/>
      <c r="N708" s="56"/>
      <c r="O708" s="56"/>
      <c r="P708" s="56"/>
      <c r="S708" s="317"/>
      <c r="T708" s="317"/>
      <c r="U708" s="317"/>
      <c r="V708" s="317"/>
      <c r="W708" s="317"/>
      <c r="X708" s="55"/>
    </row>
    <row r="709" spans="1:40" ht="15.75" customHeight="1">
      <c r="B709" s="417" t="s">
        <v>583</v>
      </c>
      <c r="C709" s="418"/>
      <c r="D709" s="419"/>
      <c r="E709" s="420"/>
      <c r="F709" s="420"/>
      <c r="G709" s="420"/>
      <c r="H709" s="421" t="str">
        <f>H11</f>
        <v>...</v>
      </c>
      <c r="I709" s="420"/>
      <c r="J709" s="421"/>
      <c r="K709" s="421"/>
      <c r="L709" s="422"/>
      <c r="M709" s="15"/>
      <c r="N709" s="15"/>
      <c r="O709" s="15"/>
      <c r="P709" s="15"/>
      <c r="S709" s="317"/>
      <c r="T709" s="317"/>
      <c r="U709" s="317"/>
      <c r="V709" s="317"/>
      <c r="W709" s="317"/>
      <c r="X709" s="55"/>
    </row>
    <row r="710" spans="1:40" s="36" customFormat="1" ht="15.6" customHeight="1">
      <c r="A710" s="1"/>
      <c r="B710" s="417"/>
      <c r="C710" s="418"/>
      <c r="D710" s="419"/>
      <c r="E710" s="420"/>
      <c r="F710" s="420"/>
      <c r="G710" s="420"/>
      <c r="H710" s="421"/>
      <c r="I710" s="420"/>
      <c r="J710" s="421"/>
      <c r="K710" s="421"/>
      <c r="L710" s="422"/>
      <c r="M710" s="15"/>
      <c r="N710" s="15"/>
      <c r="O710" s="15"/>
      <c r="P710" s="15"/>
      <c r="Q710" s="63"/>
      <c r="R710" s="10"/>
      <c r="S710" s="317"/>
      <c r="T710" s="317"/>
      <c r="U710" s="317"/>
      <c r="V710" s="317"/>
      <c r="W710" s="317"/>
      <c r="X710" s="55"/>
      <c r="Y710" s="178"/>
      <c r="Z710" s="460"/>
      <c r="AA710" s="14"/>
      <c r="AB710" s="15"/>
      <c r="AC710" s="16"/>
      <c r="AD710" s="16"/>
      <c r="AE710" s="15"/>
      <c r="AF710" s="15"/>
      <c r="AG710" s="15"/>
      <c r="AH710" s="15"/>
      <c r="AI710" s="166"/>
      <c r="AJ710" s="166"/>
      <c r="AK710" s="63"/>
      <c r="AL710" s="19"/>
    </row>
    <row r="711" spans="1:40" s="36" customFormat="1" ht="15.6" customHeight="1">
      <c r="A711" s="1"/>
      <c r="B711" s="417" t="s">
        <v>584</v>
      </c>
      <c r="C711" s="418"/>
      <c r="D711" s="419"/>
      <c r="E711" s="420"/>
      <c r="F711" s="420"/>
      <c r="G711" s="420"/>
      <c r="H711" s="421" t="str">
        <f>H13</f>
        <v>...</v>
      </c>
      <c r="I711" s="420"/>
      <c r="J711" s="421"/>
      <c r="K711" s="421"/>
      <c r="L711" s="422"/>
      <c r="M711" s="15"/>
      <c r="N711" s="15"/>
      <c r="O711" s="15"/>
      <c r="P711" s="15"/>
      <c r="Q711" s="63"/>
      <c r="R711" s="10"/>
      <c r="S711" s="317"/>
      <c r="T711" s="317"/>
      <c r="U711" s="317"/>
      <c r="V711" s="317"/>
      <c r="W711" s="317"/>
      <c r="X711" s="55"/>
      <c r="Y711" s="178"/>
      <c r="Z711" s="460"/>
      <c r="AA711" s="14"/>
      <c r="AB711" s="15"/>
      <c r="AC711" s="16"/>
      <c r="AD711" s="16"/>
      <c r="AE711" s="15"/>
      <c r="AF711" s="15"/>
      <c r="AG711" s="15"/>
      <c r="AH711" s="15"/>
      <c r="AI711" s="15"/>
      <c r="AJ711" s="166"/>
      <c r="AK711" s="63"/>
      <c r="AL711" s="19"/>
    </row>
    <row r="712" spans="1:40" ht="15.6" customHeight="1">
      <c r="B712" s="417"/>
      <c r="C712" s="418"/>
      <c r="D712" s="419"/>
      <c r="E712" s="420"/>
      <c r="F712" s="420"/>
      <c r="G712" s="420"/>
      <c r="H712" s="421"/>
      <c r="I712" s="420"/>
      <c r="J712" s="421"/>
      <c r="K712" s="421"/>
      <c r="L712" s="422"/>
      <c r="M712" s="15"/>
      <c r="N712" s="15"/>
      <c r="O712" s="15"/>
      <c r="P712" s="15"/>
      <c r="S712" s="317"/>
      <c r="T712" s="317"/>
      <c r="U712" s="317"/>
      <c r="V712" s="317"/>
      <c r="W712" s="317"/>
      <c r="X712" s="55"/>
      <c r="AI712" s="15"/>
      <c r="AL712" s="59"/>
    </row>
    <row r="713" spans="1:40" ht="48" customHeight="1">
      <c r="B713" s="417" t="s">
        <v>585</v>
      </c>
      <c r="C713" s="418"/>
      <c r="D713" s="419"/>
      <c r="E713" s="420"/>
      <c r="F713" s="420"/>
      <c r="G713" s="420"/>
      <c r="H713" s="421" t="str">
        <f>H15</f>
        <v>...</v>
      </c>
      <c r="I713" s="420"/>
      <c r="J713" s="421"/>
      <c r="K713" s="421"/>
      <c r="L713" s="422"/>
      <c r="M713" s="15"/>
      <c r="N713" s="15"/>
      <c r="O713" s="15"/>
      <c r="P713" s="15"/>
      <c r="S713" s="317"/>
      <c r="T713" s="317"/>
      <c r="U713" s="317"/>
      <c r="V713" s="317"/>
      <c r="W713" s="317"/>
      <c r="X713" s="55"/>
      <c r="AI713" s="15"/>
      <c r="AJ713" s="15"/>
      <c r="AK713" s="15"/>
      <c r="AL713" s="15"/>
    </row>
    <row r="714" spans="1:40" ht="15.75" customHeight="1">
      <c r="B714" s="56"/>
      <c r="C714" s="196"/>
      <c r="D714" s="56"/>
      <c r="E714" s="56"/>
      <c r="F714" s="56"/>
      <c r="G714" s="56"/>
      <c r="H714" s="197"/>
      <c r="I714" s="197"/>
      <c r="J714" s="423"/>
      <c r="K714" s="424"/>
      <c r="L714" s="424"/>
      <c r="M714" s="15"/>
      <c r="N714" s="15"/>
      <c r="O714" s="15"/>
      <c r="P714" s="15"/>
      <c r="S714" s="317"/>
      <c r="T714" s="317"/>
      <c r="U714" s="317"/>
      <c r="V714" s="317"/>
      <c r="W714" s="317"/>
      <c r="X714" s="55"/>
      <c r="AI714" s="15"/>
      <c r="AJ714" s="15"/>
      <c r="AK714" s="15"/>
      <c r="AL714" s="15"/>
    </row>
    <row r="715" spans="1:40" ht="15.75" customHeight="1">
      <c r="C715" s="175"/>
      <c r="D715" s="15"/>
      <c r="E715" s="15"/>
      <c r="G715" s="56"/>
      <c r="H715" s="197"/>
      <c r="I715" s="197"/>
      <c r="J715" s="423" t="s">
        <v>1</v>
      </c>
      <c r="K715" s="424"/>
      <c r="L715" s="424"/>
      <c r="M715" s="56"/>
      <c r="N715" s="56"/>
      <c r="O715" s="56"/>
      <c r="P715" s="56"/>
      <c r="S715" s="317"/>
      <c r="T715" s="317"/>
      <c r="U715" s="317"/>
      <c r="V715" s="317"/>
      <c r="W715" s="317"/>
      <c r="X715" s="55"/>
      <c r="AI715" s="15"/>
      <c r="AJ715" s="15"/>
      <c r="AK715" s="15"/>
      <c r="AL715" s="15"/>
    </row>
    <row r="716" spans="1:40" ht="39" customHeight="1">
      <c r="C716" s="175"/>
      <c r="D716" s="15"/>
      <c r="E716" s="15"/>
      <c r="G716" s="426"/>
      <c r="H716" s="426"/>
      <c r="I716" s="426"/>
      <c r="J716" s="425"/>
      <c r="K716" s="506" t="s">
        <v>610</v>
      </c>
      <c r="L716" s="506" t="s">
        <v>609</v>
      </c>
      <c r="M716" s="507" t="s">
        <v>73</v>
      </c>
      <c r="N716" s="506" t="s">
        <v>594</v>
      </c>
      <c r="O716" s="506" t="s">
        <v>596</v>
      </c>
      <c r="P716" s="506" t="s">
        <v>595</v>
      </c>
      <c r="S716" s="317"/>
      <c r="T716" s="317"/>
      <c r="U716" s="317"/>
      <c r="V716" s="317"/>
      <c r="W716" s="317"/>
      <c r="X716" s="55"/>
      <c r="AI716" s="15"/>
      <c r="AJ716" s="15"/>
      <c r="AK716" s="15"/>
      <c r="AL716" s="15"/>
    </row>
    <row r="717" spans="1:40" ht="15.75" customHeight="1">
      <c r="A717" s="79" t="s">
        <v>30</v>
      </c>
      <c r="B717" s="26" t="str">
        <f>B63</f>
        <v>DREHBUCH UND RECHTE</v>
      </c>
      <c r="C717" s="168"/>
      <c r="D717" s="26"/>
      <c r="E717" s="26"/>
      <c r="F717" s="26"/>
      <c r="G717" s="427"/>
      <c r="H717" s="427"/>
      <c r="I717" s="427"/>
      <c r="J717" s="428"/>
      <c r="K717" s="429">
        <f t="shared" ref="K717:M717" si="232">SUM(K718:K726)</f>
        <v>0</v>
      </c>
      <c r="L717" s="429">
        <f t="shared" si="232"/>
        <v>0</v>
      </c>
      <c r="M717" s="429">
        <f t="shared" si="232"/>
        <v>0</v>
      </c>
      <c r="N717" s="429">
        <f t="shared" ref="N717:P717" si="233">SUM(N718:N726)</f>
        <v>0</v>
      </c>
      <c r="O717" s="429">
        <f t="shared" si="233"/>
        <v>0</v>
      </c>
      <c r="P717" s="429">
        <f t="shared" si="233"/>
        <v>0</v>
      </c>
      <c r="S717" s="317"/>
      <c r="T717" s="317"/>
      <c r="U717" s="317"/>
      <c r="V717" s="317"/>
      <c r="W717" s="317"/>
      <c r="X717" s="55"/>
      <c r="AI717" s="15"/>
      <c r="AJ717" s="15"/>
      <c r="AK717" s="15"/>
      <c r="AL717" s="15"/>
    </row>
    <row r="718" spans="1:40" ht="15.75" customHeight="1">
      <c r="C718" s="175"/>
      <c r="D718" s="15"/>
      <c r="E718" s="15"/>
      <c r="G718" s="15"/>
      <c r="H718" s="15"/>
      <c r="I718" s="15"/>
      <c r="J718" s="430"/>
      <c r="K718" s="431"/>
      <c r="L718" s="431"/>
      <c r="M718" s="431"/>
      <c r="N718" s="431"/>
      <c r="O718" s="431"/>
      <c r="P718" s="431"/>
      <c r="S718" s="317"/>
      <c r="T718" s="317"/>
      <c r="U718" s="317"/>
      <c r="V718" s="317"/>
      <c r="W718" s="317"/>
      <c r="X718" s="55"/>
      <c r="AI718" s="15"/>
      <c r="AJ718" s="15"/>
      <c r="AK718" s="15"/>
      <c r="AL718" s="15"/>
    </row>
    <row r="719" spans="1:40" ht="15.75" customHeight="1">
      <c r="A719" s="1">
        <v>1.1000000000000001</v>
      </c>
      <c r="B719" s="432" t="s">
        <v>24</v>
      </c>
      <c r="C719" s="420"/>
      <c r="D719" s="420"/>
      <c r="E719" s="420"/>
      <c r="F719" s="420"/>
      <c r="G719" s="420"/>
      <c r="H719" s="420"/>
      <c r="I719" s="420"/>
      <c r="J719" s="433"/>
      <c r="K719" s="434">
        <f>K64</f>
        <v>0</v>
      </c>
      <c r="L719" s="434">
        <f>L64</f>
        <v>0</v>
      </c>
      <c r="M719" s="434">
        <f>K719+L719</f>
        <v>0</v>
      </c>
      <c r="N719" s="434">
        <f>N64</f>
        <v>0</v>
      </c>
      <c r="O719" s="434">
        <f>O64</f>
        <v>0</v>
      </c>
      <c r="P719" s="434">
        <f>P64</f>
        <v>0</v>
      </c>
      <c r="S719" s="317"/>
      <c r="T719" s="317"/>
      <c r="U719" s="317"/>
      <c r="V719" s="317"/>
      <c r="W719" s="317"/>
      <c r="X719" s="55"/>
      <c r="AI719" s="15"/>
      <c r="AJ719" s="15"/>
      <c r="AK719" s="15"/>
      <c r="AL719" s="15"/>
    </row>
    <row r="720" spans="1:40" s="36" customFormat="1" ht="15.75" customHeight="1">
      <c r="A720" s="1">
        <v>1.2</v>
      </c>
      <c r="B720" s="432" t="s">
        <v>507</v>
      </c>
      <c r="C720" s="420"/>
      <c r="D720" s="420"/>
      <c r="E720" s="420"/>
      <c r="F720" s="420"/>
      <c r="G720" s="420"/>
      <c r="H720" s="420"/>
      <c r="I720" s="420"/>
      <c r="J720" s="433"/>
      <c r="K720" s="434">
        <f>K73</f>
        <v>0</v>
      </c>
      <c r="L720" s="434">
        <f>L73</f>
        <v>0</v>
      </c>
      <c r="M720" s="434">
        <f t="shared" ref="M720:M725" si="234">K720+L720</f>
        <v>0</v>
      </c>
      <c r="N720" s="434">
        <f>N73</f>
        <v>0</v>
      </c>
      <c r="O720" s="434">
        <f>O73</f>
        <v>0</v>
      </c>
      <c r="P720" s="434">
        <f>P73</f>
        <v>0</v>
      </c>
      <c r="Q720" s="63"/>
      <c r="R720" s="10"/>
      <c r="S720" s="317"/>
      <c r="T720" s="317"/>
      <c r="U720" s="317"/>
      <c r="V720" s="317"/>
      <c r="W720" s="317"/>
      <c r="X720" s="55"/>
      <c r="Y720" s="178"/>
      <c r="Z720" s="460"/>
      <c r="AA720" s="14"/>
      <c r="AB720" s="15"/>
      <c r="AC720" s="16"/>
      <c r="AD720" s="16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</row>
    <row r="721" spans="1:39" ht="15.75" customHeight="1">
      <c r="A721" s="1">
        <v>1.3</v>
      </c>
      <c r="B721" s="432" t="s">
        <v>508</v>
      </c>
      <c r="C721" s="420"/>
      <c r="D721" s="420"/>
      <c r="E721" s="420"/>
      <c r="F721" s="420"/>
      <c r="G721" s="420"/>
      <c r="H721" s="420"/>
      <c r="I721" s="420"/>
      <c r="J721" s="433"/>
      <c r="K721" s="434">
        <f>K79</f>
        <v>0</v>
      </c>
      <c r="L721" s="434">
        <f>L79</f>
        <v>0</v>
      </c>
      <c r="M721" s="434">
        <f t="shared" si="234"/>
        <v>0</v>
      </c>
      <c r="N721" s="434">
        <f>N79</f>
        <v>0</v>
      </c>
      <c r="O721" s="434">
        <f>O79</f>
        <v>0</v>
      </c>
      <c r="P721" s="434">
        <f>P79</f>
        <v>0</v>
      </c>
      <c r="S721" s="317"/>
      <c r="T721" s="317"/>
      <c r="U721" s="317"/>
      <c r="V721" s="317"/>
      <c r="W721" s="317"/>
      <c r="X721" s="55"/>
      <c r="AI721" s="15"/>
      <c r="AJ721" s="15"/>
      <c r="AK721" s="15"/>
      <c r="AL721" s="15"/>
    </row>
    <row r="722" spans="1:39" ht="15.75" customHeight="1">
      <c r="A722" s="1">
        <v>1.4</v>
      </c>
      <c r="B722" s="432" t="s">
        <v>509</v>
      </c>
      <c r="C722" s="420"/>
      <c r="D722" s="420"/>
      <c r="E722" s="420"/>
      <c r="F722" s="420"/>
      <c r="G722" s="420"/>
      <c r="H722" s="420"/>
      <c r="I722" s="420"/>
      <c r="J722" s="433"/>
      <c r="K722" s="434">
        <f>K85</f>
        <v>0</v>
      </c>
      <c r="L722" s="434">
        <f>L85</f>
        <v>0</v>
      </c>
      <c r="M722" s="434">
        <f t="shared" si="234"/>
        <v>0</v>
      </c>
      <c r="N722" s="434">
        <f>N85</f>
        <v>0</v>
      </c>
      <c r="O722" s="434">
        <f>O85</f>
        <v>0</v>
      </c>
      <c r="P722" s="434">
        <f>P85</f>
        <v>0</v>
      </c>
      <c r="S722" s="317"/>
      <c r="T722" s="317"/>
      <c r="U722" s="317"/>
      <c r="V722" s="317"/>
      <c r="W722" s="317"/>
      <c r="X722" s="55"/>
      <c r="AI722" s="15"/>
      <c r="AJ722" s="15"/>
      <c r="AK722" s="15"/>
      <c r="AL722" s="15"/>
    </row>
    <row r="723" spans="1:39" ht="15.75" customHeight="1">
      <c r="A723" s="1">
        <v>1.5</v>
      </c>
      <c r="B723" s="432" t="s">
        <v>510</v>
      </c>
      <c r="C723" s="420"/>
      <c r="D723" s="420"/>
      <c r="E723" s="420"/>
      <c r="F723" s="420"/>
      <c r="G723" s="420"/>
      <c r="H723" s="420"/>
      <c r="I723" s="420"/>
      <c r="J723" s="433"/>
      <c r="K723" s="434">
        <f>K91</f>
        <v>0</v>
      </c>
      <c r="L723" s="434">
        <f>L91</f>
        <v>0</v>
      </c>
      <c r="M723" s="434">
        <f t="shared" si="234"/>
        <v>0</v>
      </c>
      <c r="N723" s="434">
        <f>N91</f>
        <v>0</v>
      </c>
      <c r="O723" s="434">
        <f>O91</f>
        <v>0</v>
      </c>
      <c r="P723" s="434">
        <f>P91</f>
        <v>0</v>
      </c>
      <c r="S723" s="317"/>
      <c r="T723" s="317"/>
      <c r="U723" s="317"/>
      <c r="V723" s="317"/>
      <c r="W723" s="317"/>
      <c r="X723" s="55"/>
      <c r="AI723" s="15"/>
      <c r="AJ723" s="15"/>
      <c r="AK723" s="15"/>
      <c r="AL723" s="15"/>
    </row>
    <row r="724" spans="1:39" ht="15.75" customHeight="1">
      <c r="A724" s="1">
        <v>1.6</v>
      </c>
      <c r="B724" s="432" t="s">
        <v>586</v>
      </c>
      <c r="C724" s="420"/>
      <c r="D724" s="420"/>
      <c r="E724" s="420"/>
      <c r="F724" s="420"/>
      <c r="G724" s="420"/>
      <c r="H724" s="420"/>
      <c r="I724" s="420"/>
      <c r="J724" s="433"/>
      <c r="K724" s="434">
        <f>K99</f>
        <v>0</v>
      </c>
      <c r="L724" s="434">
        <f>L99</f>
        <v>0</v>
      </c>
      <c r="M724" s="434">
        <f t="shared" si="234"/>
        <v>0</v>
      </c>
      <c r="N724" s="434">
        <f>N99</f>
        <v>0</v>
      </c>
      <c r="O724" s="434">
        <f>O99</f>
        <v>0</v>
      </c>
      <c r="P724" s="434">
        <f>P99</f>
        <v>0</v>
      </c>
      <c r="S724" s="317"/>
      <c r="T724" s="317"/>
      <c r="U724" s="317"/>
      <c r="V724" s="317"/>
      <c r="W724" s="317"/>
      <c r="X724" s="55"/>
      <c r="AI724" s="15"/>
      <c r="AJ724" s="15"/>
      <c r="AK724" s="15"/>
      <c r="AL724" s="15"/>
    </row>
    <row r="725" spans="1:39" ht="15.75" customHeight="1">
      <c r="A725" s="1">
        <v>1.7</v>
      </c>
      <c r="B725" s="432" t="s">
        <v>511</v>
      </c>
      <c r="C725" s="420"/>
      <c r="D725" s="420"/>
      <c r="E725" s="420"/>
      <c r="F725" s="420"/>
      <c r="G725" s="420"/>
      <c r="H725" s="420"/>
      <c r="I725" s="420"/>
      <c r="J725" s="433"/>
      <c r="K725" s="434">
        <f>K104</f>
        <v>0</v>
      </c>
      <c r="L725" s="434">
        <f>L104</f>
        <v>0</v>
      </c>
      <c r="M725" s="434">
        <f t="shared" si="234"/>
        <v>0</v>
      </c>
      <c r="N725" s="434">
        <f>N104</f>
        <v>0</v>
      </c>
      <c r="O725" s="434">
        <f>O104</f>
        <v>0</v>
      </c>
      <c r="P725" s="434">
        <f>P104</f>
        <v>0</v>
      </c>
      <c r="S725" s="317"/>
      <c r="T725" s="317"/>
      <c r="U725" s="317"/>
      <c r="V725" s="317"/>
      <c r="W725" s="317"/>
      <c r="X725" s="55"/>
      <c r="AI725" s="15"/>
      <c r="AJ725" s="15"/>
      <c r="AK725" s="15"/>
      <c r="AL725" s="15"/>
    </row>
    <row r="726" spans="1:39" ht="15.75" customHeight="1">
      <c r="B726" s="321"/>
      <c r="C726" s="175"/>
      <c r="D726" s="15"/>
      <c r="E726" s="15"/>
      <c r="G726" s="15"/>
      <c r="H726" s="15"/>
      <c r="I726" s="15"/>
      <c r="J726" s="430"/>
      <c r="K726" s="431"/>
      <c r="L726" s="431"/>
      <c r="M726" s="431"/>
      <c r="N726" s="431"/>
      <c r="O726" s="431"/>
      <c r="P726" s="431"/>
      <c r="S726" s="317"/>
      <c r="T726" s="317"/>
      <c r="U726" s="317"/>
      <c r="V726" s="317"/>
      <c r="W726" s="317"/>
      <c r="X726" s="55"/>
      <c r="AI726" s="15"/>
      <c r="AJ726" s="15"/>
      <c r="AK726" s="15"/>
      <c r="AL726" s="15"/>
    </row>
    <row r="727" spans="1:39" ht="15.75" customHeight="1">
      <c r="A727" s="79" t="s">
        <v>18</v>
      </c>
      <c r="B727" s="392" t="s">
        <v>512</v>
      </c>
      <c r="C727" s="168"/>
      <c r="D727" s="26"/>
      <c r="E727" s="26"/>
      <c r="F727" s="26"/>
      <c r="G727" s="26"/>
      <c r="H727" s="26"/>
      <c r="I727" s="26"/>
      <c r="J727" s="435"/>
      <c r="K727" s="429">
        <f t="shared" ref="K727:M727" si="235">SUM(K728:K734)</f>
        <v>0</v>
      </c>
      <c r="L727" s="429">
        <f t="shared" si="235"/>
        <v>0</v>
      </c>
      <c r="M727" s="429">
        <f t="shared" si="235"/>
        <v>0</v>
      </c>
      <c r="N727" s="429">
        <f t="shared" ref="N727:P727" si="236">SUM(N728:N734)</f>
        <v>0</v>
      </c>
      <c r="O727" s="429">
        <f t="shared" si="236"/>
        <v>0</v>
      </c>
      <c r="P727" s="429">
        <f t="shared" si="236"/>
        <v>0</v>
      </c>
      <c r="S727" s="317"/>
      <c r="T727" s="317"/>
      <c r="U727" s="317"/>
      <c r="V727" s="317"/>
      <c r="W727" s="317"/>
      <c r="X727" s="55"/>
      <c r="AI727" s="15"/>
      <c r="AJ727" s="15"/>
      <c r="AK727" s="15"/>
      <c r="AL727" s="15"/>
    </row>
    <row r="728" spans="1:39" ht="15.75" customHeight="1">
      <c r="B728" s="321"/>
      <c r="C728" s="175"/>
      <c r="D728" s="15"/>
      <c r="E728" s="15"/>
      <c r="G728" s="15"/>
      <c r="H728" s="15"/>
      <c r="I728" s="15"/>
      <c r="J728" s="436"/>
      <c r="K728" s="431"/>
      <c r="L728" s="431"/>
      <c r="M728" s="431"/>
      <c r="N728" s="431"/>
      <c r="O728" s="431"/>
      <c r="P728" s="431"/>
      <c r="S728" s="317"/>
      <c r="T728" s="317"/>
      <c r="U728" s="317"/>
      <c r="V728" s="317"/>
      <c r="W728" s="317"/>
      <c r="X728" s="55"/>
      <c r="AI728" s="15"/>
      <c r="AJ728" s="15"/>
      <c r="AK728" s="15"/>
      <c r="AL728" s="15"/>
    </row>
    <row r="729" spans="1:39" ht="15.75" customHeight="1">
      <c r="A729" s="1">
        <v>2.1</v>
      </c>
      <c r="B729" s="432" t="s">
        <v>656</v>
      </c>
      <c r="C729" s="420"/>
      <c r="D729" s="420"/>
      <c r="E729" s="420"/>
      <c r="F729" s="420"/>
      <c r="G729" s="420"/>
      <c r="H729" s="420"/>
      <c r="I729" s="420"/>
      <c r="J729" s="437"/>
      <c r="K729" s="434">
        <f>K116</f>
        <v>0</v>
      </c>
      <c r="L729" s="434">
        <f>L116</f>
        <v>0</v>
      </c>
      <c r="M729" s="434">
        <f t="shared" ref="M729:M733" si="237">K729+L729</f>
        <v>0</v>
      </c>
      <c r="N729" s="434">
        <f>N116</f>
        <v>0</v>
      </c>
      <c r="O729" s="434">
        <f>O116</f>
        <v>0</v>
      </c>
      <c r="P729" s="434">
        <f>P116</f>
        <v>0</v>
      </c>
      <c r="S729" s="317"/>
      <c r="T729" s="317"/>
      <c r="U729" s="317"/>
      <c r="V729" s="317"/>
      <c r="W729" s="317"/>
      <c r="AI729" s="15"/>
      <c r="AJ729" s="15"/>
      <c r="AK729" s="15"/>
      <c r="AL729" s="15"/>
    </row>
    <row r="730" spans="1:39" ht="15.75" customHeight="1">
      <c r="A730" s="1">
        <v>2.2000000000000002</v>
      </c>
      <c r="B730" s="432" t="s">
        <v>55</v>
      </c>
      <c r="C730" s="420"/>
      <c r="D730" s="420"/>
      <c r="E730" s="420"/>
      <c r="F730" s="420"/>
      <c r="G730" s="420"/>
      <c r="H730" s="420"/>
      <c r="I730" s="420"/>
      <c r="J730" s="437"/>
      <c r="K730" s="434">
        <f>K122</f>
        <v>0</v>
      </c>
      <c r="L730" s="434">
        <f>L122</f>
        <v>0</v>
      </c>
      <c r="M730" s="434">
        <f t="shared" si="237"/>
        <v>0</v>
      </c>
      <c r="N730" s="434">
        <f>N122</f>
        <v>0</v>
      </c>
      <c r="O730" s="434">
        <f>O122</f>
        <v>0</v>
      </c>
      <c r="P730" s="434">
        <f>P122</f>
        <v>0</v>
      </c>
      <c r="Q730" s="18"/>
      <c r="S730" s="317"/>
      <c r="T730" s="317"/>
      <c r="U730" s="317"/>
      <c r="V730" s="317"/>
      <c r="W730" s="317"/>
      <c r="AI730" s="15"/>
      <c r="AJ730" s="15"/>
      <c r="AK730" s="15"/>
      <c r="AL730" s="15"/>
    </row>
    <row r="731" spans="1:39" ht="15.75" customHeight="1">
      <c r="A731" s="1">
        <v>2.2999999999999998</v>
      </c>
      <c r="B731" s="432" t="s">
        <v>513</v>
      </c>
      <c r="C731" s="420"/>
      <c r="D731" s="420"/>
      <c r="E731" s="420"/>
      <c r="F731" s="420"/>
      <c r="G731" s="420"/>
      <c r="H731" s="420"/>
      <c r="I731" s="420"/>
      <c r="J731" s="437"/>
      <c r="K731" s="434">
        <f>K127+K142+K157+K168+K182+K199</f>
        <v>0</v>
      </c>
      <c r="L731" s="434">
        <f>L127+L142+L157+L168+L182+L199</f>
        <v>0</v>
      </c>
      <c r="M731" s="434">
        <f t="shared" si="237"/>
        <v>0</v>
      </c>
      <c r="N731" s="434">
        <f>N127+N142+N157+N168+N182+N199</f>
        <v>0</v>
      </c>
      <c r="O731" s="434">
        <f>O127+O142+O157+O168+O182+O199</f>
        <v>0</v>
      </c>
      <c r="P731" s="434">
        <f>P127+P142+P157+P168+P182+P199</f>
        <v>0</v>
      </c>
      <c r="S731" s="317"/>
      <c r="T731" s="317"/>
      <c r="U731" s="317"/>
      <c r="V731" s="317"/>
      <c r="W731" s="317"/>
      <c r="AI731" s="15"/>
      <c r="AJ731" s="15"/>
      <c r="AK731" s="15"/>
      <c r="AL731" s="15"/>
    </row>
    <row r="732" spans="1:39" ht="15.75" customHeight="1">
      <c r="A732" s="1">
        <v>2.4</v>
      </c>
      <c r="B732" s="432" t="s">
        <v>514</v>
      </c>
      <c r="C732" s="420"/>
      <c r="D732" s="420"/>
      <c r="E732" s="420"/>
      <c r="F732" s="420"/>
      <c r="G732" s="419"/>
      <c r="H732" s="419"/>
      <c r="I732" s="419"/>
      <c r="J732" s="437"/>
      <c r="K732" s="434">
        <f>K209+K222+K235+K248</f>
        <v>0</v>
      </c>
      <c r="L732" s="434">
        <f>L209+L222+L235+L248</f>
        <v>0</v>
      </c>
      <c r="M732" s="434">
        <f t="shared" si="237"/>
        <v>0</v>
      </c>
      <c r="N732" s="434">
        <f>N209+N222+N235+N248</f>
        <v>0</v>
      </c>
      <c r="O732" s="434">
        <f>O209+O222+O235+O248</f>
        <v>0</v>
      </c>
      <c r="P732" s="434">
        <f>P209+P222+P235+P248</f>
        <v>0</v>
      </c>
      <c r="S732" s="317"/>
      <c r="T732" s="317"/>
      <c r="U732" s="317"/>
      <c r="V732" s="317"/>
      <c r="W732" s="317"/>
      <c r="AI732" s="321"/>
      <c r="AJ732" s="18"/>
      <c r="AK732" s="19"/>
      <c r="AL732" s="15"/>
      <c r="AM732" s="16"/>
    </row>
    <row r="733" spans="1:39" ht="15.75" customHeight="1">
      <c r="A733" s="1">
        <v>2.5</v>
      </c>
      <c r="B733" s="432" t="s">
        <v>515</v>
      </c>
      <c r="C733" s="420"/>
      <c r="D733" s="420"/>
      <c r="E733" s="420"/>
      <c r="F733" s="420"/>
      <c r="G733" s="419"/>
      <c r="H733" s="419"/>
      <c r="I733" s="419"/>
      <c r="J733" s="437"/>
      <c r="K733" s="434">
        <f>K261+K271+K280+K289</f>
        <v>0</v>
      </c>
      <c r="L733" s="434">
        <f>L261+L271+L280+L289</f>
        <v>0</v>
      </c>
      <c r="M733" s="434">
        <f t="shared" si="237"/>
        <v>0</v>
      </c>
      <c r="N733" s="434">
        <f>N261+N271+N280+N289</f>
        <v>0</v>
      </c>
      <c r="O733" s="434">
        <f>O261+O271+O280+O289</f>
        <v>0</v>
      </c>
      <c r="P733" s="434">
        <f>P261+P271+P280+P289</f>
        <v>0</v>
      </c>
      <c r="S733" s="317"/>
      <c r="T733" s="317"/>
      <c r="U733" s="317"/>
      <c r="V733" s="317"/>
      <c r="W733" s="317"/>
      <c r="AI733" s="321"/>
      <c r="AJ733" s="18"/>
      <c r="AK733" s="19"/>
      <c r="AL733" s="15"/>
      <c r="AM733" s="16"/>
    </row>
    <row r="734" spans="1:39" ht="15.75" customHeight="1">
      <c r="B734" s="321"/>
      <c r="C734" s="175"/>
      <c r="D734" s="15"/>
      <c r="E734" s="15"/>
      <c r="H734" s="176"/>
      <c r="I734" s="176"/>
      <c r="J734" s="436"/>
      <c r="K734" s="431"/>
      <c r="L734" s="431"/>
      <c r="M734" s="431"/>
      <c r="N734" s="431"/>
      <c r="O734" s="431"/>
      <c r="P734" s="431"/>
      <c r="S734" s="317"/>
      <c r="T734" s="317"/>
      <c r="U734" s="317"/>
      <c r="V734" s="317"/>
      <c r="W734" s="317"/>
      <c r="AI734" s="321"/>
      <c r="AJ734" s="18"/>
      <c r="AK734" s="19"/>
      <c r="AL734" s="15"/>
      <c r="AM734" s="16"/>
    </row>
    <row r="735" spans="1:39" ht="15.75" customHeight="1">
      <c r="A735" s="79" t="s">
        <v>14</v>
      </c>
      <c r="B735" s="392" t="s">
        <v>612</v>
      </c>
      <c r="C735" s="168"/>
      <c r="D735" s="26"/>
      <c r="E735" s="26"/>
      <c r="F735" s="26"/>
      <c r="G735" s="170"/>
      <c r="H735" s="170"/>
      <c r="I735" s="170"/>
      <c r="J735" s="435"/>
      <c r="K735" s="429">
        <f t="shared" ref="K735:M735" si="238">SUM(K736:K741)</f>
        <v>0</v>
      </c>
      <c r="L735" s="429">
        <f t="shared" si="238"/>
        <v>0</v>
      </c>
      <c r="M735" s="429">
        <f t="shared" si="238"/>
        <v>0</v>
      </c>
      <c r="N735" s="429">
        <f t="shared" ref="N735:P735" si="239">SUM(N736:N741)</f>
        <v>0</v>
      </c>
      <c r="O735" s="429">
        <f t="shared" si="239"/>
        <v>0</v>
      </c>
      <c r="P735" s="429">
        <f t="shared" si="239"/>
        <v>0</v>
      </c>
      <c r="S735" s="317"/>
      <c r="T735" s="317"/>
      <c r="U735" s="317"/>
      <c r="V735" s="317"/>
      <c r="W735" s="317"/>
      <c r="AI735" s="321"/>
      <c r="AJ735" s="18"/>
      <c r="AK735" s="19"/>
      <c r="AL735" s="15"/>
      <c r="AM735" s="16"/>
    </row>
    <row r="736" spans="1:39" ht="15.75" customHeight="1">
      <c r="B736" s="321"/>
      <c r="C736" s="175"/>
      <c r="D736" s="15"/>
      <c r="E736" s="15"/>
      <c r="H736" s="176"/>
      <c r="I736" s="176"/>
      <c r="J736" s="436"/>
      <c r="K736" s="431"/>
      <c r="L736" s="431"/>
      <c r="M736" s="431"/>
      <c r="N736" s="431"/>
      <c r="O736" s="431"/>
      <c r="P736" s="440"/>
      <c r="S736" s="317"/>
      <c r="T736" s="317"/>
      <c r="U736" s="317"/>
      <c r="V736" s="317"/>
      <c r="W736" s="317"/>
      <c r="AI736" s="321"/>
      <c r="AJ736" s="18"/>
      <c r="AK736" s="19"/>
      <c r="AL736" s="15"/>
      <c r="AM736" s="16"/>
    </row>
    <row r="737" spans="1:39" ht="15.75" customHeight="1">
      <c r="A737" s="1">
        <v>3.1</v>
      </c>
      <c r="B737" s="432" t="s">
        <v>516</v>
      </c>
      <c r="C737" s="420"/>
      <c r="D737" s="420"/>
      <c r="E737" s="420"/>
      <c r="F737" s="420"/>
      <c r="G737" s="419"/>
      <c r="H737" s="419"/>
      <c r="I737" s="419"/>
      <c r="J737" s="438"/>
      <c r="K737" s="439">
        <f>K304</f>
        <v>0</v>
      </c>
      <c r="L737" s="439">
        <f>L304</f>
        <v>0</v>
      </c>
      <c r="M737" s="434">
        <f t="shared" ref="M737:M740" si="240">K737+L737</f>
        <v>0</v>
      </c>
      <c r="N737" s="439">
        <f>N304</f>
        <v>0</v>
      </c>
      <c r="O737" s="439">
        <f>O304</f>
        <v>0</v>
      </c>
      <c r="P737" s="434">
        <f>P304</f>
        <v>0</v>
      </c>
      <c r="S737" s="317"/>
      <c r="T737" s="317"/>
      <c r="U737" s="317"/>
      <c r="V737" s="317"/>
      <c r="W737" s="317"/>
      <c r="AI737" s="321"/>
      <c r="AJ737" s="18"/>
      <c r="AK737" s="19"/>
      <c r="AL737" s="15"/>
      <c r="AM737" s="16"/>
    </row>
    <row r="738" spans="1:39" ht="15.75" customHeight="1">
      <c r="A738" s="1">
        <v>3.2</v>
      </c>
      <c r="B738" s="432" t="s">
        <v>517</v>
      </c>
      <c r="C738" s="420"/>
      <c r="D738" s="420"/>
      <c r="E738" s="420"/>
      <c r="F738" s="420"/>
      <c r="G738" s="419"/>
      <c r="H738" s="419"/>
      <c r="I738" s="419"/>
      <c r="J738" s="438"/>
      <c r="K738" s="439">
        <f>K318</f>
        <v>0</v>
      </c>
      <c r="L738" s="439">
        <f>L318</f>
        <v>0</v>
      </c>
      <c r="M738" s="434">
        <f t="shared" si="240"/>
        <v>0</v>
      </c>
      <c r="N738" s="439">
        <f>N318</f>
        <v>0</v>
      </c>
      <c r="O738" s="439">
        <f>O318</f>
        <v>0</v>
      </c>
      <c r="P738" s="434">
        <f>P318</f>
        <v>0</v>
      </c>
      <c r="S738" s="317"/>
      <c r="T738" s="317"/>
      <c r="U738" s="317"/>
      <c r="V738" s="317"/>
      <c r="W738" s="317"/>
      <c r="AI738" s="321"/>
      <c r="AJ738" s="18"/>
      <c r="AK738" s="19"/>
      <c r="AL738" s="15"/>
      <c r="AM738" s="16"/>
    </row>
    <row r="739" spans="1:39" ht="15.75" customHeight="1">
      <c r="A739" s="1">
        <v>3.3</v>
      </c>
      <c r="B739" s="432" t="s">
        <v>587</v>
      </c>
      <c r="C739" s="420"/>
      <c r="D739" s="420"/>
      <c r="E739" s="420"/>
      <c r="F739" s="420"/>
      <c r="G739" s="419"/>
      <c r="H739" s="419"/>
      <c r="I739" s="419"/>
      <c r="J739" s="438"/>
      <c r="K739" s="439">
        <f>K337</f>
        <v>0</v>
      </c>
      <c r="L739" s="439">
        <f>L337</f>
        <v>0</v>
      </c>
      <c r="M739" s="434">
        <f t="shared" si="240"/>
        <v>0</v>
      </c>
      <c r="N739" s="439">
        <f>N337</f>
        <v>0</v>
      </c>
      <c r="O739" s="439">
        <f>O337</f>
        <v>0</v>
      </c>
      <c r="P739" s="434">
        <f>P337</f>
        <v>0</v>
      </c>
      <c r="S739" s="317"/>
      <c r="T739" s="317"/>
      <c r="U739" s="317"/>
      <c r="V739" s="317"/>
      <c r="W739" s="317"/>
      <c r="AI739" s="321"/>
      <c r="AJ739" s="18"/>
      <c r="AK739" s="19"/>
      <c r="AL739" s="56"/>
      <c r="AM739" s="16"/>
    </row>
    <row r="740" spans="1:39" ht="15.75" customHeight="1">
      <c r="A740" s="1">
        <v>3.4</v>
      </c>
      <c r="B740" s="432" t="s">
        <v>518</v>
      </c>
      <c r="C740" s="420"/>
      <c r="D740" s="420"/>
      <c r="E740" s="420"/>
      <c r="F740" s="420"/>
      <c r="G740" s="419"/>
      <c r="H740" s="419"/>
      <c r="I740" s="419"/>
      <c r="J740" s="438"/>
      <c r="K740" s="439">
        <f>K347</f>
        <v>0</v>
      </c>
      <c r="L740" s="439">
        <f>L347</f>
        <v>0</v>
      </c>
      <c r="M740" s="434">
        <f t="shared" si="240"/>
        <v>0</v>
      </c>
      <c r="N740" s="439">
        <f>N347</f>
        <v>0</v>
      </c>
      <c r="O740" s="439">
        <f>O347</f>
        <v>0</v>
      </c>
      <c r="P740" s="434">
        <f>P347</f>
        <v>0</v>
      </c>
      <c r="S740" s="317"/>
      <c r="T740" s="317"/>
      <c r="U740" s="317"/>
      <c r="V740" s="317"/>
      <c r="W740" s="317"/>
      <c r="AI740" s="15"/>
      <c r="AJ740" s="15"/>
      <c r="AK740" s="15"/>
      <c r="AL740" s="15"/>
    </row>
    <row r="741" spans="1:39" ht="15.75" customHeight="1">
      <c r="B741" s="321"/>
      <c r="C741" s="175"/>
      <c r="D741" s="15"/>
      <c r="E741" s="15"/>
      <c r="H741" s="176"/>
      <c r="I741" s="176"/>
      <c r="J741" s="436"/>
      <c r="K741" s="431"/>
      <c r="L741" s="431"/>
      <c r="M741" s="431"/>
      <c r="N741" s="431"/>
      <c r="O741" s="431"/>
      <c r="P741" s="669"/>
      <c r="S741" s="317"/>
      <c r="T741" s="317"/>
      <c r="U741" s="317"/>
      <c r="V741" s="317"/>
      <c r="W741" s="317"/>
    </row>
    <row r="742" spans="1:39" ht="15.75" customHeight="1">
      <c r="A742" s="79" t="s">
        <v>15</v>
      </c>
      <c r="B742" s="392" t="s">
        <v>519</v>
      </c>
      <c r="C742" s="168"/>
      <c r="D742" s="26"/>
      <c r="E742" s="26"/>
      <c r="F742" s="26"/>
      <c r="G742" s="170"/>
      <c r="H742" s="170"/>
      <c r="I742" s="170"/>
      <c r="J742" s="435">
        <f>SUM(J744:J746)</f>
        <v>0</v>
      </c>
      <c r="K742" s="429">
        <f t="shared" ref="K742:M742" si="241">SUM(K743:K746)</f>
        <v>0</v>
      </c>
      <c r="L742" s="429">
        <f t="shared" si="241"/>
        <v>0</v>
      </c>
      <c r="M742" s="429">
        <f t="shared" si="241"/>
        <v>0</v>
      </c>
      <c r="N742" s="429">
        <f t="shared" ref="N742:P742" si="242">SUM(N743:N746)</f>
        <v>0</v>
      </c>
      <c r="O742" s="429">
        <f t="shared" si="242"/>
        <v>0</v>
      </c>
      <c r="P742" s="429">
        <f t="shared" si="242"/>
        <v>0</v>
      </c>
      <c r="S742" s="317"/>
      <c r="T742" s="317"/>
      <c r="U742" s="317"/>
      <c r="V742" s="317"/>
      <c r="W742" s="317"/>
    </row>
    <row r="743" spans="1:39" ht="15.75" customHeight="1">
      <c r="B743" s="321"/>
      <c r="C743" s="175"/>
      <c r="D743" s="15"/>
      <c r="E743" s="15"/>
      <c r="H743" s="176"/>
      <c r="I743" s="176"/>
      <c r="J743" s="436"/>
      <c r="K743" s="440"/>
      <c r="L743" s="431"/>
      <c r="M743" s="431"/>
      <c r="N743" s="431"/>
      <c r="O743" s="431"/>
      <c r="P743" s="431"/>
      <c r="S743" s="317"/>
      <c r="T743" s="317"/>
      <c r="U743" s="317"/>
      <c r="V743" s="317"/>
      <c r="W743" s="317"/>
    </row>
    <row r="744" spans="1:39" ht="15.75" customHeight="1">
      <c r="A744" s="254">
        <v>4.0999999999999996</v>
      </c>
      <c r="B744" s="441" t="s">
        <v>520</v>
      </c>
      <c r="C744" s="420"/>
      <c r="D744" s="420"/>
      <c r="E744" s="420"/>
      <c r="F744" s="420"/>
      <c r="G744" s="419"/>
      <c r="H744" s="419"/>
      <c r="I744" s="419"/>
      <c r="J744" s="437"/>
      <c r="K744" s="434">
        <f>K355</f>
        <v>0</v>
      </c>
      <c r="L744" s="434">
        <f>L355</f>
        <v>0</v>
      </c>
      <c r="M744" s="442">
        <f t="shared" ref="M744:M745" si="243">K744+L744</f>
        <v>0</v>
      </c>
      <c r="N744" s="434">
        <f>N355</f>
        <v>0</v>
      </c>
      <c r="O744" s="434">
        <f>O355</f>
        <v>0</v>
      </c>
      <c r="P744" s="434">
        <f>P355</f>
        <v>0</v>
      </c>
      <c r="S744" s="317"/>
      <c r="T744" s="317"/>
      <c r="U744" s="317"/>
      <c r="V744" s="317"/>
      <c r="W744" s="317"/>
    </row>
    <row r="745" spans="1:39" ht="15.75" customHeight="1">
      <c r="A745" s="254">
        <v>4.2</v>
      </c>
      <c r="B745" s="432" t="s">
        <v>521</v>
      </c>
      <c r="C745" s="420"/>
      <c r="D745" s="420"/>
      <c r="E745" s="420"/>
      <c r="F745" s="420"/>
      <c r="G745" s="419"/>
      <c r="H745" s="419"/>
      <c r="I745" s="419"/>
      <c r="J745" s="437">
        <f>M365</f>
        <v>0</v>
      </c>
      <c r="K745" s="434">
        <f>K365</f>
        <v>0</v>
      </c>
      <c r="L745" s="434">
        <f>L365</f>
        <v>0</v>
      </c>
      <c r="M745" s="442">
        <f t="shared" si="243"/>
        <v>0</v>
      </c>
      <c r="N745" s="434">
        <f>N365</f>
        <v>0</v>
      </c>
      <c r="O745" s="434">
        <f>O365</f>
        <v>0</v>
      </c>
      <c r="P745" s="434">
        <f>P365</f>
        <v>0</v>
      </c>
      <c r="S745" s="317"/>
      <c r="T745" s="317"/>
      <c r="U745" s="317"/>
      <c r="V745" s="317"/>
      <c r="W745" s="317"/>
    </row>
    <row r="746" spans="1:39" ht="15.75" customHeight="1">
      <c r="B746" s="321"/>
      <c r="C746" s="175"/>
      <c r="D746" s="15"/>
      <c r="E746" s="15"/>
      <c r="H746" s="176"/>
      <c r="I746" s="176"/>
      <c r="J746" s="436"/>
      <c r="K746" s="431"/>
      <c r="L746" s="431"/>
      <c r="M746" s="431"/>
      <c r="N746" s="431"/>
      <c r="O746" s="431"/>
      <c r="P746" s="431"/>
      <c r="S746" s="317"/>
      <c r="T746" s="317"/>
      <c r="U746" s="317"/>
      <c r="V746" s="317"/>
      <c r="W746" s="317"/>
    </row>
    <row r="747" spans="1:39" ht="15.75" customHeight="1">
      <c r="A747" s="79" t="s">
        <v>3</v>
      </c>
      <c r="B747" s="392" t="s">
        <v>522</v>
      </c>
      <c r="C747" s="168"/>
      <c r="D747" s="26"/>
      <c r="E747" s="26"/>
      <c r="F747" s="26"/>
      <c r="G747" s="170"/>
      <c r="H747" s="170"/>
      <c r="I747" s="170"/>
      <c r="J747" s="435"/>
      <c r="K747" s="429">
        <f t="shared" ref="K747:M747" si="244">SUM(K749:K755)</f>
        <v>0</v>
      </c>
      <c r="L747" s="429">
        <f t="shared" si="244"/>
        <v>0</v>
      </c>
      <c r="M747" s="429">
        <f t="shared" si="244"/>
        <v>0</v>
      </c>
      <c r="N747" s="429">
        <f t="shared" ref="N747:P747" si="245">SUM(N749:N755)</f>
        <v>0</v>
      </c>
      <c r="O747" s="429">
        <f t="shared" si="245"/>
        <v>0</v>
      </c>
      <c r="P747" s="429">
        <f t="shared" si="245"/>
        <v>0</v>
      </c>
      <c r="S747" s="317"/>
      <c r="T747" s="317"/>
      <c r="U747" s="317"/>
      <c r="V747" s="317"/>
      <c r="W747" s="317"/>
    </row>
    <row r="748" spans="1:39" ht="15.75" customHeight="1">
      <c r="B748" s="321"/>
      <c r="C748" s="175"/>
      <c r="D748" s="15"/>
      <c r="E748" s="15"/>
      <c r="H748" s="176"/>
      <c r="I748" s="176"/>
      <c r="J748" s="436"/>
      <c r="K748" s="431"/>
      <c r="L748" s="431"/>
      <c r="M748" s="431"/>
      <c r="N748" s="431"/>
      <c r="O748" s="431"/>
      <c r="P748" s="431"/>
      <c r="S748" s="317"/>
      <c r="T748" s="317"/>
      <c r="U748" s="317"/>
      <c r="V748" s="317"/>
      <c r="W748" s="317"/>
    </row>
    <row r="749" spans="1:39" ht="15.75" customHeight="1">
      <c r="A749" s="1">
        <v>5.0999999999999996</v>
      </c>
      <c r="B749" s="432" t="s">
        <v>523</v>
      </c>
      <c r="C749" s="420"/>
      <c r="D749" s="420"/>
      <c r="E749" s="420"/>
      <c r="F749" s="420"/>
      <c r="G749" s="419"/>
      <c r="H749" s="419"/>
      <c r="I749" s="419"/>
      <c r="J749" s="437"/>
      <c r="K749" s="434">
        <f>K375</f>
        <v>0</v>
      </c>
      <c r="L749" s="434">
        <f>L375</f>
        <v>0</v>
      </c>
      <c r="M749" s="434">
        <f>K749+L749</f>
        <v>0</v>
      </c>
      <c r="N749" s="434">
        <f>N375</f>
        <v>0</v>
      </c>
      <c r="O749" s="434">
        <f>O375</f>
        <v>0</v>
      </c>
      <c r="P749" s="434">
        <f>P375</f>
        <v>0</v>
      </c>
      <c r="S749" s="317"/>
      <c r="T749" s="317"/>
      <c r="U749" s="317"/>
      <c r="V749" s="317"/>
      <c r="W749" s="317"/>
    </row>
    <row r="750" spans="1:39" ht="15.75" customHeight="1">
      <c r="A750" s="1">
        <v>5.2</v>
      </c>
      <c r="B750" s="432" t="s">
        <v>524</v>
      </c>
      <c r="C750" s="420"/>
      <c r="D750" s="420"/>
      <c r="E750" s="420"/>
      <c r="F750" s="420"/>
      <c r="G750" s="419"/>
      <c r="H750" s="419"/>
      <c r="I750" s="419"/>
      <c r="J750" s="437"/>
      <c r="K750" s="434">
        <f>K384</f>
        <v>0</v>
      </c>
      <c r="L750" s="434">
        <f>L384</f>
        <v>0</v>
      </c>
      <c r="M750" s="434">
        <f t="shared" ref="M750:M755" si="246">K750+L750</f>
        <v>0</v>
      </c>
      <c r="N750" s="434">
        <f>N384</f>
        <v>0</v>
      </c>
      <c r="O750" s="434">
        <f>O384</f>
        <v>0</v>
      </c>
      <c r="P750" s="434">
        <f>P384</f>
        <v>0</v>
      </c>
      <c r="S750" s="317"/>
      <c r="T750" s="317"/>
      <c r="U750" s="317"/>
      <c r="V750" s="317"/>
      <c r="W750" s="317"/>
    </row>
    <row r="751" spans="1:39" ht="15.75" customHeight="1">
      <c r="A751" s="1">
        <v>5.3</v>
      </c>
      <c r="B751" s="432" t="s">
        <v>525</v>
      </c>
      <c r="C751" s="420"/>
      <c r="D751" s="420"/>
      <c r="E751" s="420"/>
      <c r="F751" s="420"/>
      <c r="G751" s="419"/>
      <c r="H751" s="419"/>
      <c r="I751" s="419"/>
      <c r="J751" s="437"/>
      <c r="K751" s="434">
        <f>K390</f>
        <v>0</v>
      </c>
      <c r="L751" s="434">
        <f>L390</f>
        <v>0</v>
      </c>
      <c r="M751" s="434">
        <f t="shared" si="246"/>
        <v>0</v>
      </c>
      <c r="N751" s="434">
        <f>N390</f>
        <v>0</v>
      </c>
      <c r="O751" s="434">
        <f>O390</f>
        <v>0</v>
      </c>
      <c r="P751" s="434">
        <f>P390</f>
        <v>0</v>
      </c>
      <c r="S751" s="317"/>
      <c r="T751" s="317"/>
      <c r="U751" s="317"/>
      <c r="V751" s="317"/>
      <c r="W751" s="317"/>
    </row>
    <row r="752" spans="1:39" ht="15.75" customHeight="1">
      <c r="A752" s="1">
        <v>5.4</v>
      </c>
      <c r="B752" s="432" t="s">
        <v>526</v>
      </c>
      <c r="C752" s="420"/>
      <c r="D752" s="420"/>
      <c r="E752" s="420"/>
      <c r="F752" s="420"/>
      <c r="G752" s="419"/>
      <c r="H752" s="419"/>
      <c r="I752" s="419"/>
      <c r="J752" s="437"/>
      <c r="K752" s="434">
        <f>K398</f>
        <v>0</v>
      </c>
      <c r="L752" s="434">
        <f>L398</f>
        <v>0</v>
      </c>
      <c r="M752" s="434">
        <f t="shared" si="246"/>
        <v>0</v>
      </c>
      <c r="N752" s="434">
        <f>N398</f>
        <v>0</v>
      </c>
      <c r="O752" s="434">
        <f>O398</f>
        <v>0</v>
      </c>
      <c r="P752" s="434">
        <f>P398</f>
        <v>0</v>
      </c>
      <c r="S752" s="317"/>
      <c r="T752" s="317"/>
      <c r="U752" s="317"/>
      <c r="V752" s="317"/>
      <c r="W752" s="317"/>
    </row>
    <row r="753" spans="1:38" ht="15.75" customHeight="1">
      <c r="A753" s="1">
        <v>5.5</v>
      </c>
      <c r="B753" s="432" t="s">
        <v>527</v>
      </c>
      <c r="C753" s="420"/>
      <c r="D753" s="420"/>
      <c r="E753" s="420"/>
      <c r="F753" s="420"/>
      <c r="G753" s="419"/>
      <c r="H753" s="419"/>
      <c r="I753" s="419"/>
      <c r="J753" s="437"/>
      <c r="K753" s="434">
        <f>K403</f>
        <v>0</v>
      </c>
      <c r="L753" s="434">
        <f>L403</f>
        <v>0</v>
      </c>
      <c r="M753" s="434">
        <f t="shared" si="246"/>
        <v>0</v>
      </c>
      <c r="N753" s="434">
        <f>N403</f>
        <v>0</v>
      </c>
      <c r="O753" s="434">
        <f>O403</f>
        <v>0</v>
      </c>
      <c r="P753" s="434">
        <f>P403</f>
        <v>0</v>
      </c>
      <c r="S753" s="317"/>
      <c r="T753" s="317"/>
      <c r="U753" s="317"/>
      <c r="V753" s="317"/>
      <c r="W753" s="317"/>
    </row>
    <row r="754" spans="1:38" ht="15.75" customHeight="1">
      <c r="A754" s="1">
        <v>5.6</v>
      </c>
      <c r="B754" s="432" t="s">
        <v>327</v>
      </c>
      <c r="C754" s="420"/>
      <c r="D754" s="420"/>
      <c r="E754" s="420"/>
      <c r="F754" s="420"/>
      <c r="G754" s="419"/>
      <c r="H754" s="419"/>
      <c r="I754" s="419"/>
      <c r="J754" s="437"/>
      <c r="K754" s="434">
        <f>K409</f>
        <v>0</v>
      </c>
      <c r="L754" s="434">
        <f>L409</f>
        <v>0</v>
      </c>
      <c r="M754" s="434">
        <f t="shared" si="246"/>
        <v>0</v>
      </c>
      <c r="N754" s="434">
        <f>N409</f>
        <v>0</v>
      </c>
      <c r="O754" s="434">
        <f>O409</f>
        <v>0</v>
      </c>
      <c r="P754" s="434">
        <f>P409</f>
        <v>0</v>
      </c>
      <c r="S754" s="317"/>
      <c r="T754" s="317"/>
      <c r="U754" s="317"/>
      <c r="V754" s="317"/>
      <c r="W754" s="317"/>
    </row>
    <row r="755" spans="1:38" ht="15.75" customHeight="1">
      <c r="A755" s="1">
        <v>5.7</v>
      </c>
      <c r="B755" s="432" t="s">
        <v>208</v>
      </c>
      <c r="C755" s="420"/>
      <c r="D755" s="420"/>
      <c r="E755" s="420"/>
      <c r="F755" s="420"/>
      <c r="G755" s="419"/>
      <c r="H755" s="419"/>
      <c r="I755" s="419"/>
      <c r="J755" s="437"/>
      <c r="K755" s="434">
        <f>K414</f>
        <v>0</v>
      </c>
      <c r="L755" s="434">
        <f>L414</f>
        <v>0</v>
      </c>
      <c r="M755" s="434">
        <f t="shared" si="246"/>
        <v>0</v>
      </c>
      <c r="N755" s="434">
        <f>N414</f>
        <v>0</v>
      </c>
      <c r="O755" s="434">
        <f>O414</f>
        <v>0</v>
      </c>
      <c r="P755" s="434">
        <f>P414</f>
        <v>0</v>
      </c>
      <c r="S755" s="317"/>
      <c r="T755" s="317"/>
      <c r="U755" s="317"/>
      <c r="V755" s="317"/>
      <c r="W755" s="317"/>
    </row>
    <row r="756" spans="1:38" ht="48" customHeight="1">
      <c r="B756" s="321"/>
      <c r="C756" s="175"/>
      <c r="D756" s="15"/>
      <c r="E756" s="15"/>
      <c r="H756" s="443"/>
      <c r="I756" s="443"/>
      <c r="J756" s="444"/>
      <c r="K756" s="443"/>
      <c r="L756" s="443"/>
      <c r="M756" s="443"/>
      <c r="N756" s="443"/>
      <c r="O756" s="443"/>
      <c r="P756" s="443"/>
      <c r="S756" s="317"/>
      <c r="T756" s="317"/>
      <c r="U756" s="317"/>
      <c r="V756" s="317"/>
      <c r="W756" s="317"/>
      <c r="X756" s="55"/>
      <c r="AI756" s="15"/>
      <c r="AJ756" s="15"/>
      <c r="AK756" s="15"/>
      <c r="AL756" s="15"/>
    </row>
    <row r="757" spans="1:38" ht="15.75" customHeight="1">
      <c r="B757" s="321"/>
      <c r="C757" s="175"/>
      <c r="D757" s="15"/>
      <c r="E757" s="15"/>
      <c r="H757" s="443"/>
      <c r="I757" s="443"/>
      <c r="J757" s="444"/>
      <c r="K757" s="443"/>
      <c r="L757" s="443"/>
      <c r="M757" s="443"/>
      <c r="N757" s="443"/>
      <c r="O757" s="443"/>
      <c r="P757" s="443"/>
      <c r="S757" s="317"/>
      <c r="T757" s="317"/>
      <c r="U757" s="317"/>
      <c r="V757" s="317"/>
      <c r="W757" s="317"/>
    </row>
    <row r="758" spans="1:38" ht="15.75" customHeight="1">
      <c r="B758" s="321"/>
      <c r="C758" s="175"/>
      <c r="D758" s="15"/>
      <c r="E758" s="15"/>
      <c r="H758" s="443"/>
      <c r="I758" s="443"/>
      <c r="J758" s="444"/>
      <c r="K758" s="443"/>
      <c r="L758" s="443"/>
      <c r="M758" s="443"/>
      <c r="N758" s="443"/>
      <c r="O758" s="443"/>
      <c r="P758" s="443"/>
      <c r="S758" s="317"/>
      <c r="T758" s="317"/>
      <c r="U758" s="317"/>
      <c r="V758" s="317"/>
      <c r="W758" s="317"/>
    </row>
    <row r="759" spans="1:38" ht="39" customHeight="1">
      <c r="C759" s="175"/>
      <c r="D759" s="15"/>
      <c r="E759" s="15"/>
      <c r="G759" s="426"/>
      <c r="H759" s="426"/>
      <c r="I759" s="426"/>
      <c r="J759" s="425"/>
      <c r="K759" s="506" t="s">
        <v>608</v>
      </c>
      <c r="L759" s="506" t="s">
        <v>609</v>
      </c>
      <c r="M759" s="507" t="s">
        <v>73</v>
      </c>
      <c r="N759" s="506" t="s">
        <v>594</v>
      </c>
      <c r="O759" s="506" t="s">
        <v>596</v>
      </c>
      <c r="P759" s="506" t="s">
        <v>595</v>
      </c>
      <c r="S759" s="317"/>
      <c r="T759" s="317"/>
      <c r="U759" s="317"/>
      <c r="V759" s="317"/>
      <c r="W759" s="317"/>
    </row>
    <row r="760" spans="1:38" ht="15.75" customHeight="1">
      <c r="A760" s="79" t="s">
        <v>46</v>
      </c>
      <c r="B760" s="392" t="s">
        <v>588</v>
      </c>
      <c r="C760" s="168"/>
      <c r="D760" s="26"/>
      <c r="E760" s="26"/>
      <c r="F760" s="26"/>
      <c r="G760" s="170"/>
      <c r="H760" s="170"/>
      <c r="I760" s="170"/>
      <c r="J760" s="435"/>
      <c r="K760" s="429">
        <f t="shared" ref="K760:M760" si="247">SUM(K761:K769)</f>
        <v>0</v>
      </c>
      <c r="L760" s="429">
        <f t="shared" si="247"/>
        <v>0</v>
      </c>
      <c r="M760" s="429">
        <f t="shared" si="247"/>
        <v>0</v>
      </c>
      <c r="N760" s="429">
        <f t="shared" ref="N760:P760" si="248">SUM(N761:N769)</f>
        <v>0</v>
      </c>
      <c r="O760" s="429">
        <f t="shared" si="248"/>
        <v>0</v>
      </c>
      <c r="P760" s="429">
        <f t="shared" si="248"/>
        <v>0</v>
      </c>
      <c r="S760" s="317"/>
      <c r="T760" s="317"/>
      <c r="U760" s="317"/>
      <c r="V760" s="317"/>
      <c r="W760" s="317"/>
    </row>
    <row r="761" spans="1:38" ht="15.75" customHeight="1">
      <c r="B761" s="321"/>
      <c r="C761" s="175"/>
      <c r="D761" s="15"/>
      <c r="E761" s="15"/>
      <c r="H761" s="176"/>
      <c r="I761" s="176"/>
      <c r="J761" s="436"/>
      <c r="K761" s="440"/>
      <c r="L761" s="431"/>
      <c r="M761" s="431"/>
      <c r="N761" s="431"/>
      <c r="O761" s="431"/>
      <c r="P761" s="431"/>
      <c r="S761" s="317"/>
      <c r="T761" s="317"/>
      <c r="U761" s="317"/>
      <c r="V761" s="317"/>
      <c r="W761" s="317"/>
    </row>
    <row r="762" spans="1:38" ht="15.75" customHeight="1">
      <c r="A762" s="1">
        <v>6.1</v>
      </c>
      <c r="B762" s="432" t="s">
        <v>589</v>
      </c>
      <c r="C762" s="420"/>
      <c r="D762" s="420"/>
      <c r="E762" s="420"/>
      <c r="F762" s="420"/>
      <c r="G762" s="419"/>
      <c r="H762" s="419"/>
      <c r="I762" s="419"/>
      <c r="J762" s="437"/>
      <c r="K762" s="434">
        <f xml:space="preserve"> K424</f>
        <v>0</v>
      </c>
      <c r="L762" s="434">
        <f xml:space="preserve"> L424</f>
        <v>0</v>
      </c>
      <c r="M762" s="442">
        <f>K762+L762</f>
        <v>0</v>
      </c>
      <c r="N762" s="434">
        <f xml:space="preserve"> N424</f>
        <v>0</v>
      </c>
      <c r="O762" s="434">
        <f xml:space="preserve"> O424</f>
        <v>0</v>
      </c>
      <c r="P762" s="434">
        <f xml:space="preserve"> P424</f>
        <v>0</v>
      </c>
      <c r="S762" s="317"/>
      <c r="T762" s="317"/>
      <c r="U762" s="317"/>
      <c r="V762" s="317"/>
      <c r="W762" s="317"/>
    </row>
    <row r="763" spans="1:38" ht="15.75" customHeight="1">
      <c r="A763" s="1">
        <v>6.2</v>
      </c>
      <c r="B763" s="432" t="s">
        <v>590</v>
      </c>
      <c r="C763" s="420"/>
      <c r="D763" s="420"/>
      <c r="E763" s="420"/>
      <c r="F763" s="420"/>
      <c r="G763" s="419"/>
      <c r="H763" s="419"/>
      <c r="I763" s="419"/>
      <c r="J763" s="437"/>
      <c r="K763" s="434">
        <f>K437</f>
        <v>0</v>
      </c>
      <c r="L763" s="434">
        <f>L437</f>
        <v>0</v>
      </c>
      <c r="M763" s="442">
        <f t="shared" ref="M763:M768" si="249">K763+L763</f>
        <v>0</v>
      </c>
      <c r="N763" s="434">
        <f>N437</f>
        <v>0</v>
      </c>
      <c r="O763" s="434">
        <f>O437</f>
        <v>0</v>
      </c>
      <c r="P763" s="434">
        <f>P437</f>
        <v>0</v>
      </c>
      <c r="S763" s="317"/>
      <c r="T763" s="317"/>
      <c r="U763" s="317"/>
      <c r="V763" s="317"/>
      <c r="W763" s="317"/>
    </row>
    <row r="764" spans="1:38" ht="15.75" customHeight="1">
      <c r="A764" s="1">
        <v>6.3</v>
      </c>
      <c r="B764" s="432" t="s">
        <v>528</v>
      </c>
      <c r="C764" s="420"/>
      <c r="D764" s="420"/>
      <c r="E764" s="420"/>
      <c r="F764" s="420"/>
      <c r="G764" s="419"/>
      <c r="H764" s="419"/>
      <c r="I764" s="419"/>
      <c r="J764" s="437"/>
      <c r="K764" s="434">
        <f>K445</f>
        <v>0</v>
      </c>
      <c r="L764" s="434">
        <f>L445</f>
        <v>0</v>
      </c>
      <c r="M764" s="442">
        <f t="shared" si="249"/>
        <v>0</v>
      </c>
      <c r="N764" s="434">
        <f>N445</f>
        <v>0</v>
      </c>
      <c r="O764" s="434">
        <f>O445</f>
        <v>0</v>
      </c>
      <c r="P764" s="434">
        <f>P445</f>
        <v>0</v>
      </c>
      <c r="S764" s="317"/>
      <c r="T764" s="317"/>
      <c r="U764" s="317"/>
      <c r="V764" s="317"/>
      <c r="W764" s="317"/>
    </row>
    <row r="765" spans="1:38" ht="15.75" customHeight="1">
      <c r="A765" s="1">
        <v>6.4</v>
      </c>
      <c r="B765" s="432" t="s">
        <v>529</v>
      </c>
      <c r="C765" s="420"/>
      <c r="D765" s="420"/>
      <c r="E765" s="420"/>
      <c r="F765" s="420"/>
      <c r="G765" s="419"/>
      <c r="H765" s="419"/>
      <c r="I765" s="419"/>
      <c r="J765" s="437"/>
      <c r="K765" s="434">
        <f>K452</f>
        <v>0</v>
      </c>
      <c r="L765" s="434">
        <f>L452</f>
        <v>0</v>
      </c>
      <c r="M765" s="442">
        <f t="shared" si="249"/>
        <v>0</v>
      </c>
      <c r="N765" s="434">
        <f>N452</f>
        <v>0</v>
      </c>
      <c r="O765" s="434">
        <f>O452</f>
        <v>0</v>
      </c>
      <c r="P765" s="434">
        <f>P452</f>
        <v>0</v>
      </c>
      <c r="S765" s="317"/>
      <c r="T765" s="317"/>
      <c r="U765" s="317"/>
      <c r="V765" s="317"/>
      <c r="W765" s="317"/>
    </row>
    <row r="766" spans="1:38" ht="15.75" customHeight="1">
      <c r="A766" s="1">
        <v>6.5</v>
      </c>
      <c r="B766" s="432" t="s">
        <v>530</v>
      </c>
      <c r="C766" s="420"/>
      <c r="D766" s="420"/>
      <c r="E766" s="420"/>
      <c r="F766" s="420"/>
      <c r="G766" s="419"/>
      <c r="H766" s="419"/>
      <c r="I766" s="419"/>
      <c r="J766" s="437"/>
      <c r="K766" s="434">
        <f>K471</f>
        <v>0</v>
      </c>
      <c r="L766" s="434">
        <f>L471</f>
        <v>0</v>
      </c>
      <c r="M766" s="442">
        <f t="shared" si="249"/>
        <v>0</v>
      </c>
      <c r="N766" s="434">
        <f>N471</f>
        <v>0</v>
      </c>
      <c r="O766" s="434">
        <f>O471</f>
        <v>0</v>
      </c>
      <c r="P766" s="434">
        <f>P471</f>
        <v>0</v>
      </c>
      <c r="S766" s="317"/>
      <c r="T766" s="317"/>
      <c r="U766" s="317"/>
      <c r="V766" s="317"/>
      <c r="W766" s="317"/>
    </row>
    <row r="767" spans="1:38" ht="15.75" customHeight="1">
      <c r="A767" s="1">
        <v>6.6</v>
      </c>
      <c r="B767" s="432" t="s">
        <v>531</v>
      </c>
      <c r="C767" s="420"/>
      <c r="D767" s="420"/>
      <c r="E767" s="420"/>
      <c r="F767" s="420"/>
      <c r="G767" s="419"/>
      <c r="H767" s="419"/>
      <c r="I767" s="419"/>
      <c r="J767" s="437"/>
      <c r="K767" s="434">
        <f>K480</f>
        <v>0</v>
      </c>
      <c r="L767" s="434">
        <f>L480</f>
        <v>0</v>
      </c>
      <c r="M767" s="442">
        <f t="shared" si="249"/>
        <v>0</v>
      </c>
      <c r="N767" s="434">
        <f>N480</f>
        <v>0</v>
      </c>
      <c r="O767" s="434">
        <f>O480</f>
        <v>0</v>
      </c>
      <c r="P767" s="434">
        <f>P480</f>
        <v>0</v>
      </c>
      <c r="S767" s="317"/>
      <c r="T767" s="317"/>
      <c r="U767" s="317"/>
      <c r="V767" s="317"/>
      <c r="W767" s="317"/>
    </row>
    <row r="768" spans="1:38" ht="15.75" customHeight="1">
      <c r="A768" s="1">
        <v>6.7</v>
      </c>
      <c r="B768" s="432" t="s">
        <v>532</v>
      </c>
      <c r="C768" s="420"/>
      <c r="D768" s="420"/>
      <c r="E768" s="420"/>
      <c r="F768" s="420"/>
      <c r="G768" s="419"/>
      <c r="H768" s="419"/>
      <c r="I768" s="419"/>
      <c r="J768" s="437"/>
      <c r="K768" s="434">
        <f>K489</f>
        <v>0</v>
      </c>
      <c r="L768" s="434">
        <f>L489</f>
        <v>0</v>
      </c>
      <c r="M768" s="442">
        <f t="shared" si="249"/>
        <v>0</v>
      </c>
      <c r="N768" s="434">
        <f>N489</f>
        <v>0</v>
      </c>
      <c r="O768" s="434">
        <f>O489</f>
        <v>0</v>
      </c>
      <c r="P768" s="434">
        <f>P489</f>
        <v>0</v>
      </c>
      <c r="S768" s="317"/>
      <c r="T768" s="317"/>
      <c r="U768" s="317"/>
      <c r="V768" s="317"/>
      <c r="W768" s="317"/>
    </row>
    <row r="769" spans="1:23" ht="15.75" customHeight="1">
      <c r="B769" s="321"/>
      <c r="C769" s="175"/>
      <c r="D769" s="15"/>
      <c r="E769" s="15"/>
      <c r="H769" s="176"/>
      <c r="I769" s="176"/>
      <c r="J769" s="436"/>
      <c r="K769" s="431"/>
      <c r="L769" s="431"/>
      <c r="M769" s="431"/>
      <c r="N769" s="431"/>
      <c r="O769" s="431"/>
      <c r="P769" s="431"/>
      <c r="S769" s="317"/>
      <c r="T769" s="317"/>
      <c r="U769" s="317"/>
      <c r="V769" s="317"/>
      <c r="W769" s="317"/>
    </row>
    <row r="770" spans="1:23" ht="15.75" customHeight="1">
      <c r="A770" s="79" t="s">
        <v>35</v>
      </c>
      <c r="B770" s="392" t="s">
        <v>349</v>
      </c>
      <c r="C770" s="168"/>
      <c r="D770" s="26"/>
      <c r="E770" s="26"/>
      <c r="F770" s="26"/>
      <c r="G770" s="170"/>
      <c r="H770" s="170"/>
      <c r="I770" s="170"/>
      <c r="J770" s="435"/>
      <c r="K770" s="429">
        <f t="shared" ref="K770:M770" si="250">SUM(K771:K779)</f>
        <v>0</v>
      </c>
      <c r="L770" s="429">
        <f t="shared" si="250"/>
        <v>0</v>
      </c>
      <c r="M770" s="429">
        <f t="shared" si="250"/>
        <v>0</v>
      </c>
      <c r="N770" s="429">
        <f t="shared" ref="N770:P770" si="251">SUM(N771:N779)</f>
        <v>0</v>
      </c>
      <c r="O770" s="429">
        <f t="shared" si="251"/>
        <v>0</v>
      </c>
      <c r="P770" s="429">
        <f t="shared" si="251"/>
        <v>0</v>
      </c>
      <c r="S770" s="317"/>
      <c r="T770" s="317"/>
      <c r="U770" s="317"/>
      <c r="V770" s="317"/>
      <c r="W770" s="317"/>
    </row>
    <row r="771" spans="1:23" ht="15.75" customHeight="1">
      <c r="B771" s="321"/>
      <c r="C771" s="175"/>
      <c r="D771" s="15"/>
      <c r="E771" s="15"/>
      <c r="H771" s="176"/>
      <c r="I771" s="176"/>
      <c r="J771" s="436"/>
      <c r="K771" s="431"/>
      <c r="L771" s="431"/>
      <c r="M771" s="431"/>
      <c r="N771" s="431"/>
      <c r="O771" s="431"/>
      <c r="P771" s="431"/>
      <c r="S771" s="317"/>
      <c r="T771" s="317"/>
      <c r="U771" s="317"/>
      <c r="V771" s="317"/>
      <c r="W771" s="317"/>
    </row>
    <row r="772" spans="1:23" ht="15.75" customHeight="1">
      <c r="A772" s="1">
        <v>7.1</v>
      </c>
      <c r="B772" s="432" t="s">
        <v>533</v>
      </c>
      <c r="C772" s="420"/>
      <c r="D772" s="420"/>
      <c r="E772" s="420"/>
      <c r="F772" s="420"/>
      <c r="G772" s="419"/>
      <c r="H772" s="419"/>
      <c r="I772" s="419"/>
      <c r="J772" s="437"/>
      <c r="K772" s="434">
        <f>K504</f>
        <v>0</v>
      </c>
      <c r="L772" s="434">
        <f>L504</f>
        <v>0</v>
      </c>
      <c r="M772" s="434">
        <f>K772+L772</f>
        <v>0</v>
      </c>
      <c r="N772" s="434">
        <f>N504</f>
        <v>0</v>
      </c>
      <c r="O772" s="434">
        <f>O504</f>
        <v>0</v>
      </c>
      <c r="P772" s="434">
        <f>P504</f>
        <v>0</v>
      </c>
      <c r="S772" s="317"/>
      <c r="T772" s="317"/>
      <c r="U772" s="317"/>
      <c r="V772" s="317"/>
      <c r="W772" s="317"/>
    </row>
    <row r="773" spans="1:23" ht="15.75" customHeight="1">
      <c r="A773" s="1">
        <v>7.2</v>
      </c>
      <c r="B773" s="432" t="s">
        <v>534</v>
      </c>
      <c r="C773" s="420"/>
      <c r="D773" s="420"/>
      <c r="E773" s="420"/>
      <c r="F773" s="420"/>
      <c r="G773" s="419"/>
      <c r="H773" s="419"/>
      <c r="I773" s="419"/>
      <c r="J773" s="437"/>
      <c r="K773" s="434">
        <f>K513</f>
        <v>0</v>
      </c>
      <c r="L773" s="434">
        <f>L513</f>
        <v>0</v>
      </c>
      <c r="M773" s="434">
        <f t="shared" ref="M773:M778" si="252">K773+L773</f>
        <v>0</v>
      </c>
      <c r="N773" s="434">
        <f>N513</f>
        <v>0</v>
      </c>
      <c r="O773" s="434">
        <f>O513</f>
        <v>0</v>
      </c>
      <c r="P773" s="434">
        <f>P513</f>
        <v>0</v>
      </c>
      <c r="S773" s="317"/>
      <c r="T773" s="317"/>
      <c r="U773" s="317"/>
      <c r="V773" s="317"/>
      <c r="W773" s="317"/>
    </row>
    <row r="774" spans="1:23" ht="15.75" customHeight="1">
      <c r="A774" s="1">
        <v>7.3</v>
      </c>
      <c r="B774" s="432" t="s">
        <v>535</v>
      </c>
      <c r="C774" s="420"/>
      <c r="D774" s="420"/>
      <c r="E774" s="420"/>
      <c r="F774" s="420"/>
      <c r="G774" s="419"/>
      <c r="H774" s="419"/>
      <c r="I774" s="419"/>
      <c r="J774" s="437"/>
      <c r="K774" s="434">
        <f>K521</f>
        <v>0</v>
      </c>
      <c r="L774" s="434">
        <f>L521</f>
        <v>0</v>
      </c>
      <c r="M774" s="434">
        <f t="shared" si="252"/>
        <v>0</v>
      </c>
      <c r="N774" s="434">
        <f>N521</f>
        <v>0</v>
      </c>
      <c r="O774" s="434">
        <f>O521</f>
        <v>0</v>
      </c>
      <c r="P774" s="434">
        <f>P521</f>
        <v>0</v>
      </c>
      <c r="S774" s="317"/>
      <c r="T774" s="317"/>
      <c r="U774" s="317"/>
      <c r="V774" s="317"/>
      <c r="W774" s="317"/>
    </row>
    <row r="775" spans="1:23" ht="15.75" customHeight="1">
      <c r="A775" s="1">
        <v>7.4</v>
      </c>
      <c r="B775" s="432" t="s">
        <v>536</v>
      </c>
      <c r="C775" s="420"/>
      <c r="D775" s="420"/>
      <c r="E775" s="420"/>
      <c r="F775" s="420"/>
      <c r="G775" s="419"/>
      <c r="H775" s="419"/>
      <c r="I775" s="419"/>
      <c r="J775" s="437"/>
      <c r="K775" s="434">
        <f>K529</f>
        <v>0</v>
      </c>
      <c r="L775" s="434">
        <f>L529</f>
        <v>0</v>
      </c>
      <c r="M775" s="434">
        <f t="shared" si="252"/>
        <v>0</v>
      </c>
      <c r="N775" s="434">
        <f>N529</f>
        <v>0</v>
      </c>
      <c r="O775" s="434">
        <f>O529</f>
        <v>0</v>
      </c>
      <c r="P775" s="434">
        <f>P529</f>
        <v>0</v>
      </c>
      <c r="S775" s="317"/>
      <c r="T775" s="317"/>
      <c r="U775" s="317"/>
      <c r="V775" s="317"/>
      <c r="W775" s="317"/>
    </row>
    <row r="776" spans="1:23" ht="15.75" customHeight="1">
      <c r="A776" s="1">
        <v>7.5</v>
      </c>
      <c r="B776" s="432" t="s">
        <v>38</v>
      </c>
      <c r="C776" s="420"/>
      <c r="D776" s="420"/>
      <c r="E776" s="420"/>
      <c r="F776" s="420"/>
      <c r="G776" s="419"/>
      <c r="H776" s="419"/>
      <c r="I776" s="419"/>
      <c r="J776" s="437"/>
      <c r="K776" s="434">
        <f>K537</f>
        <v>0</v>
      </c>
      <c r="L776" s="434">
        <f>L537</f>
        <v>0</v>
      </c>
      <c r="M776" s="434">
        <f t="shared" si="252"/>
        <v>0</v>
      </c>
      <c r="N776" s="434">
        <f>N537</f>
        <v>0</v>
      </c>
      <c r="O776" s="434">
        <f>O537</f>
        <v>0</v>
      </c>
      <c r="P776" s="434">
        <f>P537</f>
        <v>0</v>
      </c>
      <c r="S776" s="317"/>
      <c r="T776" s="317"/>
      <c r="U776" s="317"/>
      <c r="V776" s="317"/>
      <c r="W776" s="317"/>
    </row>
    <row r="777" spans="1:23" ht="15.75" customHeight="1">
      <c r="A777" s="1">
        <v>7.6</v>
      </c>
      <c r="B777" s="432" t="s">
        <v>537</v>
      </c>
      <c r="C777" s="420"/>
      <c r="D777" s="420"/>
      <c r="E777" s="420"/>
      <c r="F777" s="420"/>
      <c r="G777" s="419"/>
      <c r="H777" s="419"/>
      <c r="I777" s="419"/>
      <c r="J777" s="437"/>
      <c r="K777" s="434">
        <f>K545</f>
        <v>0</v>
      </c>
      <c r="L777" s="434">
        <f>L545</f>
        <v>0</v>
      </c>
      <c r="M777" s="434">
        <f t="shared" si="252"/>
        <v>0</v>
      </c>
      <c r="N777" s="434">
        <f>N545</f>
        <v>0</v>
      </c>
      <c r="O777" s="434">
        <f>O545</f>
        <v>0</v>
      </c>
      <c r="P777" s="434">
        <f>P545</f>
        <v>0</v>
      </c>
      <c r="S777" s="317"/>
      <c r="T777" s="317"/>
      <c r="U777" s="317"/>
      <c r="V777" s="317"/>
      <c r="W777" s="317"/>
    </row>
    <row r="778" spans="1:23" ht="15.75" customHeight="1">
      <c r="A778" s="1">
        <v>7.7</v>
      </c>
      <c r="B778" s="445" t="s">
        <v>538</v>
      </c>
      <c r="C778" s="56"/>
      <c r="D778" s="56"/>
      <c r="E778" s="56"/>
      <c r="F778" s="56"/>
      <c r="G778" s="199"/>
      <c r="H778" s="199"/>
      <c r="I778" s="199"/>
      <c r="J778" s="436"/>
      <c r="K778" s="431">
        <f>K561</f>
        <v>0</v>
      </c>
      <c r="L778" s="431">
        <f>L561</f>
        <v>0</v>
      </c>
      <c r="M778" s="434">
        <f t="shared" si="252"/>
        <v>0</v>
      </c>
      <c r="N778" s="431">
        <f>N561</f>
        <v>0</v>
      </c>
      <c r="O778" s="431">
        <f>O561</f>
        <v>0</v>
      </c>
      <c r="P778" s="431">
        <f>P561</f>
        <v>0</v>
      </c>
      <c r="S778" s="317"/>
      <c r="T778" s="317"/>
      <c r="U778" s="317"/>
      <c r="V778" s="317"/>
      <c r="W778" s="317"/>
    </row>
    <row r="779" spans="1:23" ht="15.75" customHeight="1">
      <c r="B779" s="321"/>
      <c r="C779" s="175"/>
      <c r="D779" s="15"/>
      <c r="E779" s="15"/>
      <c r="H779" s="176"/>
      <c r="I779" s="176"/>
      <c r="J779" s="436"/>
      <c r="K779" s="431"/>
      <c r="L779" s="431"/>
      <c r="M779" s="431"/>
      <c r="N779" s="431"/>
      <c r="O779" s="431"/>
      <c r="P779" s="431"/>
      <c r="S779" s="317"/>
      <c r="T779" s="317"/>
      <c r="U779" s="317"/>
      <c r="V779" s="317"/>
      <c r="W779" s="317"/>
    </row>
    <row r="780" spans="1:23" ht="15.75" customHeight="1">
      <c r="A780" s="79" t="s">
        <v>22</v>
      </c>
      <c r="B780" s="392" t="s">
        <v>392</v>
      </c>
      <c r="C780" s="168"/>
      <c r="D780" s="26"/>
      <c r="E780" s="26"/>
      <c r="F780" s="26"/>
      <c r="G780" s="170"/>
      <c r="H780" s="170"/>
      <c r="I780" s="170"/>
      <c r="J780" s="435"/>
      <c r="K780" s="429">
        <f t="shared" ref="K780:M780" si="253">SUM(K781:K788)</f>
        <v>0</v>
      </c>
      <c r="L780" s="429">
        <f t="shared" si="253"/>
        <v>0</v>
      </c>
      <c r="M780" s="429">
        <f t="shared" si="253"/>
        <v>0</v>
      </c>
      <c r="N780" s="429">
        <f t="shared" ref="N780:P780" si="254">SUM(N781:N788)</f>
        <v>0</v>
      </c>
      <c r="O780" s="429">
        <f t="shared" si="254"/>
        <v>0</v>
      </c>
      <c r="P780" s="429">
        <f t="shared" si="254"/>
        <v>0</v>
      </c>
      <c r="S780" s="317"/>
      <c r="T780" s="317"/>
      <c r="U780" s="317"/>
      <c r="V780" s="317"/>
      <c r="W780" s="317"/>
    </row>
    <row r="781" spans="1:23" ht="15.75" customHeight="1">
      <c r="B781" s="321"/>
      <c r="C781" s="175"/>
      <c r="D781" s="15"/>
      <c r="E781" s="15"/>
      <c r="H781" s="176"/>
      <c r="I781" s="176"/>
      <c r="J781" s="436"/>
      <c r="K781" s="431"/>
      <c r="L781" s="431"/>
      <c r="M781" s="431"/>
      <c r="N781" s="431"/>
      <c r="O781" s="431"/>
      <c r="P781" s="431"/>
      <c r="S781" s="317"/>
      <c r="T781" s="317"/>
      <c r="U781" s="317"/>
      <c r="V781" s="317"/>
      <c r="W781" s="317"/>
    </row>
    <row r="782" spans="1:23" ht="15.75" customHeight="1">
      <c r="A782" s="1">
        <v>8.1</v>
      </c>
      <c r="B782" s="432" t="s">
        <v>539</v>
      </c>
      <c r="C782" s="420"/>
      <c r="D782" s="420"/>
      <c r="E782" s="420"/>
      <c r="F782" s="420"/>
      <c r="G782" s="419"/>
      <c r="H782" s="419"/>
      <c r="I782" s="419"/>
      <c r="J782" s="437"/>
      <c r="K782" s="434">
        <f>K572</f>
        <v>0</v>
      </c>
      <c r="L782" s="434">
        <f>L572</f>
        <v>0</v>
      </c>
      <c r="M782" s="434">
        <f t="shared" ref="M782:M787" si="255">K782+L782</f>
        <v>0</v>
      </c>
      <c r="N782" s="434">
        <f>N572</f>
        <v>0</v>
      </c>
      <c r="O782" s="434">
        <f>O572</f>
        <v>0</v>
      </c>
      <c r="P782" s="434">
        <f>P572</f>
        <v>0</v>
      </c>
      <c r="S782" s="317"/>
      <c r="T782" s="317"/>
      <c r="U782" s="317"/>
      <c r="V782" s="317"/>
      <c r="W782" s="317"/>
    </row>
    <row r="783" spans="1:23" ht="15.75" customHeight="1">
      <c r="A783" s="1">
        <v>8.1999999999999993</v>
      </c>
      <c r="B783" s="432" t="s">
        <v>540</v>
      </c>
      <c r="C783" s="420"/>
      <c r="D783" s="420"/>
      <c r="E783" s="420"/>
      <c r="F783" s="420"/>
      <c r="G783" s="419"/>
      <c r="H783" s="419"/>
      <c r="I783" s="419"/>
      <c r="J783" s="437"/>
      <c r="K783" s="434">
        <f>K578</f>
        <v>0</v>
      </c>
      <c r="L783" s="434">
        <f>L578</f>
        <v>0</v>
      </c>
      <c r="M783" s="434">
        <f t="shared" si="255"/>
        <v>0</v>
      </c>
      <c r="N783" s="434">
        <f>N578</f>
        <v>0</v>
      </c>
      <c r="O783" s="434">
        <f>O578</f>
        <v>0</v>
      </c>
      <c r="P783" s="434">
        <f>P578</f>
        <v>0</v>
      </c>
      <c r="S783" s="317"/>
      <c r="T783" s="317"/>
      <c r="U783" s="317"/>
      <c r="V783" s="317"/>
      <c r="W783" s="317"/>
    </row>
    <row r="784" spans="1:23" ht="15.75" customHeight="1">
      <c r="A784" s="1">
        <v>8.3000000000000007</v>
      </c>
      <c r="B784" s="432" t="s">
        <v>541</v>
      </c>
      <c r="C784" s="420"/>
      <c r="D784" s="420"/>
      <c r="E784" s="420"/>
      <c r="F784" s="420"/>
      <c r="G784" s="419"/>
      <c r="H784" s="419"/>
      <c r="I784" s="419"/>
      <c r="J784" s="437"/>
      <c r="K784" s="434">
        <f>K611</f>
        <v>0</v>
      </c>
      <c r="L784" s="434">
        <f>L611</f>
        <v>0</v>
      </c>
      <c r="M784" s="434">
        <f t="shared" si="255"/>
        <v>0</v>
      </c>
      <c r="N784" s="434">
        <f>N611</f>
        <v>0</v>
      </c>
      <c r="O784" s="434">
        <f>O611</f>
        <v>0</v>
      </c>
      <c r="P784" s="434">
        <f>P611</f>
        <v>0</v>
      </c>
      <c r="S784" s="317"/>
      <c r="T784" s="317"/>
      <c r="U784" s="317"/>
      <c r="V784" s="317"/>
      <c r="W784" s="317"/>
    </row>
    <row r="785" spans="1:23" ht="15.75" customHeight="1">
      <c r="A785" s="1">
        <v>8.4</v>
      </c>
      <c r="B785" s="432" t="s">
        <v>542</v>
      </c>
      <c r="C785" s="420"/>
      <c r="D785" s="420"/>
      <c r="E785" s="420"/>
      <c r="F785" s="420"/>
      <c r="G785" s="419"/>
      <c r="H785" s="419"/>
      <c r="I785" s="419"/>
      <c r="J785" s="437"/>
      <c r="K785" s="434">
        <f>K627</f>
        <v>0</v>
      </c>
      <c r="L785" s="434">
        <f>L627</f>
        <v>0</v>
      </c>
      <c r="M785" s="434">
        <f t="shared" si="255"/>
        <v>0</v>
      </c>
      <c r="N785" s="434">
        <f>N627</f>
        <v>0</v>
      </c>
      <c r="O785" s="434">
        <f>O627</f>
        <v>0</v>
      </c>
      <c r="P785" s="434">
        <f>P627</f>
        <v>0</v>
      </c>
      <c r="S785" s="317"/>
      <c r="T785" s="317"/>
      <c r="U785" s="317"/>
      <c r="V785" s="317"/>
      <c r="W785" s="317"/>
    </row>
    <row r="786" spans="1:23" ht="15.75" customHeight="1">
      <c r="A786" s="1">
        <v>8.5</v>
      </c>
      <c r="B786" s="432" t="s">
        <v>543</v>
      </c>
      <c r="C786" s="420"/>
      <c r="D786" s="420"/>
      <c r="E786" s="420"/>
      <c r="F786" s="420"/>
      <c r="G786" s="419"/>
      <c r="H786" s="419"/>
      <c r="I786" s="419"/>
      <c r="J786" s="437"/>
      <c r="K786" s="434">
        <f>K633</f>
        <v>0</v>
      </c>
      <c r="L786" s="434">
        <f>L633</f>
        <v>0</v>
      </c>
      <c r="M786" s="434">
        <f t="shared" si="255"/>
        <v>0</v>
      </c>
      <c r="N786" s="434">
        <f>N633</f>
        <v>0</v>
      </c>
      <c r="O786" s="434">
        <f>O633</f>
        <v>0</v>
      </c>
      <c r="P786" s="434">
        <f>P633</f>
        <v>0</v>
      </c>
      <c r="S786" s="317"/>
      <c r="T786" s="317"/>
      <c r="U786" s="317"/>
      <c r="V786" s="317"/>
      <c r="W786" s="317"/>
    </row>
    <row r="787" spans="1:23" ht="15.75" customHeight="1">
      <c r="A787" s="1">
        <v>8.6</v>
      </c>
      <c r="B787" s="432" t="s">
        <v>544</v>
      </c>
      <c r="C787" s="420"/>
      <c r="D787" s="420"/>
      <c r="E787" s="420"/>
      <c r="F787" s="420"/>
      <c r="G787" s="419"/>
      <c r="H787" s="419"/>
      <c r="I787" s="419"/>
      <c r="J787" s="437"/>
      <c r="K787" s="434">
        <f>K640</f>
        <v>0</v>
      </c>
      <c r="L787" s="434">
        <f>L640</f>
        <v>0</v>
      </c>
      <c r="M787" s="434">
        <f t="shared" si="255"/>
        <v>0</v>
      </c>
      <c r="N787" s="434">
        <f>N640</f>
        <v>0</v>
      </c>
      <c r="O787" s="434">
        <f>O640</f>
        <v>0</v>
      </c>
      <c r="P787" s="434">
        <f>P640</f>
        <v>0</v>
      </c>
      <c r="S787" s="317"/>
      <c r="T787" s="317"/>
      <c r="U787" s="317"/>
      <c r="V787" s="317"/>
      <c r="W787" s="317"/>
    </row>
    <row r="788" spans="1:23" ht="15.75" customHeight="1">
      <c r="B788" s="321"/>
      <c r="C788" s="175"/>
      <c r="D788" s="15"/>
      <c r="E788" s="15"/>
      <c r="H788" s="176"/>
      <c r="I788" s="176"/>
      <c r="J788" s="436"/>
      <c r="K788" s="431"/>
      <c r="L788" s="431"/>
      <c r="M788" s="431"/>
      <c r="N788" s="431"/>
      <c r="O788" s="431"/>
      <c r="P788" s="431"/>
      <c r="S788" s="317"/>
      <c r="T788" s="317"/>
      <c r="U788" s="317"/>
      <c r="V788" s="317"/>
      <c r="W788" s="317"/>
    </row>
    <row r="789" spans="1:23" ht="15.75" customHeight="1">
      <c r="A789" s="79" t="s">
        <v>31</v>
      </c>
      <c r="B789" s="392" t="s">
        <v>464</v>
      </c>
      <c r="C789" s="168"/>
      <c r="D789" s="26"/>
      <c r="E789" s="26"/>
      <c r="F789" s="26"/>
      <c r="G789" s="170"/>
      <c r="H789" s="170"/>
      <c r="I789" s="170"/>
      <c r="J789" s="435"/>
      <c r="K789" s="429">
        <f t="shared" ref="K789:M789" si="256">SUM(K790:K796)</f>
        <v>0</v>
      </c>
      <c r="L789" s="429">
        <f t="shared" si="256"/>
        <v>0</v>
      </c>
      <c r="M789" s="429">
        <f t="shared" si="256"/>
        <v>0</v>
      </c>
      <c r="N789" s="429">
        <f t="shared" ref="N789:P789" si="257">SUM(N790:N796)</f>
        <v>0</v>
      </c>
      <c r="O789" s="429">
        <f t="shared" si="257"/>
        <v>0</v>
      </c>
      <c r="P789" s="429">
        <f t="shared" si="257"/>
        <v>0</v>
      </c>
      <c r="S789" s="317"/>
      <c r="T789" s="317"/>
      <c r="U789" s="317"/>
      <c r="V789" s="317"/>
      <c r="W789" s="317"/>
    </row>
    <row r="790" spans="1:23" ht="15.75" customHeight="1">
      <c r="B790" s="321"/>
      <c r="C790" s="175"/>
      <c r="D790" s="15"/>
      <c r="E790" s="15"/>
      <c r="H790" s="176"/>
      <c r="I790" s="176"/>
      <c r="J790" s="436"/>
      <c r="K790" s="431"/>
      <c r="L790" s="431"/>
      <c r="M790" s="431"/>
      <c r="N790" s="431"/>
      <c r="O790" s="431"/>
      <c r="P790" s="431"/>
      <c r="S790" s="317"/>
      <c r="T790" s="317"/>
      <c r="U790" s="317"/>
      <c r="V790" s="317"/>
      <c r="W790" s="317"/>
    </row>
    <row r="791" spans="1:23" ht="15.75" customHeight="1">
      <c r="A791" s="1">
        <v>9.1</v>
      </c>
      <c r="B791" s="432" t="s">
        <v>545</v>
      </c>
      <c r="C791" s="420"/>
      <c r="D791" s="420"/>
      <c r="E791" s="420"/>
      <c r="F791" s="420"/>
      <c r="G791" s="419"/>
      <c r="H791" s="419"/>
      <c r="I791" s="419"/>
      <c r="J791" s="437"/>
      <c r="K791" s="434">
        <f>K648</f>
        <v>0</v>
      </c>
      <c r="L791" s="434">
        <f>L648</f>
        <v>0</v>
      </c>
      <c r="M791" s="434">
        <f t="shared" ref="M791:M795" si="258">K791+L791</f>
        <v>0</v>
      </c>
      <c r="N791" s="434">
        <f>N648</f>
        <v>0</v>
      </c>
      <c r="O791" s="434">
        <f>O648</f>
        <v>0</v>
      </c>
      <c r="P791" s="434">
        <f>P648</f>
        <v>0</v>
      </c>
      <c r="S791" s="317"/>
      <c r="T791" s="317"/>
      <c r="U791" s="317"/>
      <c r="V791" s="317"/>
      <c r="W791" s="317"/>
    </row>
    <row r="792" spans="1:23" ht="15.75" customHeight="1">
      <c r="A792" s="1">
        <v>9.1999999999999993</v>
      </c>
      <c r="B792" s="432" t="s">
        <v>546</v>
      </c>
      <c r="C792" s="420"/>
      <c r="D792" s="420"/>
      <c r="E792" s="420"/>
      <c r="F792" s="420"/>
      <c r="G792" s="419"/>
      <c r="H792" s="419"/>
      <c r="I792" s="419"/>
      <c r="J792" s="437"/>
      <c r="K792" s="434">
        <f>K658</f>
        <v>0</v>
      </c>
      <c r="L792" s="434">
        <f>L658</f>
        <v>0</v>
      </c>
      <c r="M792" s="434">
        <f t="shared" si="258"/>
        <v>0</v>
      </c>
      <c r="N792" s="434">
        <f>N658</f>
        <v>0</v>
      </c>
      <c r="O792" s="434">
        <f>O658</f>
        <v>0</v>
      </c>
      <c r="P792" s="434">
        <f>P658</f>
        <v>0</v>
      </c>
      <c r="S792" s="317"/>
      <c r="T792" s="317"/>
      <c r="U792" s="317"/>
      <c r="V792" s="317"/>
      <c r="W792" s="317"/>
    </row>
    <row r="793" spans="1:23" ht="15.75" customHeight="1">
      <c r="A793" s="1">
        <v>9.3000000000000007</v>
      </c>
      <c r="B793" s="432" t="s">
        <v>547</v>
      </c>
      <c r="C793" s="420"/>
      <c r="D793" s="420"/>
      <c r="E793" s="420"/>
      <c r="F793" s="420"/>
      <c r="G793" s="419"/>
      <c r="H793" s="419"/>
      <c r="I793" s="419"/>
      <c r="J793" s="437"/>
      <c r="K793" s="434">
        <f>K668</f>
        <v>0</v>
      </c>
      <c r="L793" s="434">
        <f>L668</f>
        <v>0</v>
      </c>
      <c r="M793" s="434">
        <f t="shared" si="258"/>
        <v>0</v>
      </c>
      <c r="N793" s="434">
        <f>N668</f>
        <v>0</v>
      </c>
      <c r="O793" s="434">
        <f>O668</f>
        <v>0</v>
      </c>
      <c r="P793" s="434">
        <f>P668</f>
        <v>0</v>
      </c>
      <c r="S793" s="317"/>
      <c r="T793" s="317"/>
      <c r="U793" s="317"/>
      <c r="V793" s="317"/>
      <c r="W793" s="317"/>
    </row>
    <row r="794" spans="1:23" ht="15.75" customHeight="1">
      <c r="A794" s="1">
        <v>9.4</v>
      </c>
      <c r="B794" s="432" t="s">
        <v>115</v>
      </c>
      <c r="C794" s="420"/>
      <c r="D794" s="420"/>
      <c r="E794" s="420"/>
      <c r="F794" s="420"/>
      <c r="G794" s="419"/>
      <c r="H794" s="419"/>
      <c r="I794" s="419"/>
      <c r="J794" s="437"/>
      <c r="K794" s="434">
        <f>K673</f>
        <v>0</v>
      </c>
      <c r="L794" s="434">
        <f>L673</f>
        <v>0</v>
      </c>
      <c r="M794" s="434">
        <f t="shared" si="258"/>
        <v>0</v>
      </c>
      <c r="N794" s="434">
        <f>N673</f>
        <v>0</v>
      </c>
      <c r="O794" s="434">
        <f>O673</f>
        <v>0</v>
      </c>
      <c r="P794" s="434">
        <f>P673</f>
        <v>0</v>
      </c>
      <c r="S794" s="317"/>
      <c r="T794" s="317"/>
      <c r="U794" s="317"/>
      <c r="V794" s="317"/>
      <c r="W794" s="317"/>
    </row>
    <row r="795" spans="1:23" ht="15.75" customHeight="1">
      <c r="A795" s="1">
        <v>9.5</v>
      </c>
      <c r="B795" s="432" t="s">
        <v>548</v>
      </c>
      <c r="C795" s="420"/>
      <c r="D795" s="420"/>
      <c r="E795" s="420"/>
      <c r="F795" s="420"/>
      <c r="G795" s="419"/>
      <c r="H795" s="419"/>
      <c r="I795" s="419"/>
      <c r="J795" s="437"/>
      <c r="K795" s="434">
        <f>K679</f>
        <v>0</v>
      </c>
      <c r="L795" s="434">
        <f>L679</f>
        <v>0</v>
      </c>
      <c r="M795" s="434">
        <f t="shared" si="258"/>
        <v>0</v>
      </c>
      <c r="N795" s="434">
        <f>N679</f>
        <v>0</v>
      </c>
      <c r="O795" s="434">
        <f>O679</f>
        <v>0</v>
      </c>
      <c r="P795" s="434">
        <f>P679</f>
        <v>0</v>
      </c>
      <c r="S795" s="317"/>
      <c r="T795" s="317"/>
      <c r="U795" s="317"/>
      <c r="V795" s="317"/>
      <c r="W795" s="317"/>
    </row>
    <row r="796" spans="1:23" ht="15.75" customHeight="1">
      <c r="B796" s="321"/>
      <c r="C796" s="175"/>
      <c r="D796" s="15"/>
      <c r="E796" s="15"/>
      <c r="H796" s="176"/>
      <c r="I796" s="176"/>
      <c r="J796" s="436"/>
      <c r="K796" s="431"/>
      <c r="L796" s="431"/>
      <c r="M796" s="431"/>
      <c r="N796" s="431"/>
      <c r="O796" s="431"/>
      <c r="P796" s="431"/>
      <c r="S796" s="317"/>
      <c r="T796" s="317"/>
      <c r="U796" s="317"/>
      <c r="V796" s="317"/>
      <c r="W796" s="317"/>
    </row>
    <row r="797" spans="1:23" ht="15.75" customHeight="1">
      <c r="A797" s="79"/>
      <c r="B797" s="392" t="s">
        <v>549</v>
      </c>
      <c r="C797" s="168"/>
      <c r="D797" s="26"/>
      <c r="E797" s="26"/>
      <c r="F797" s="26"/>
      <c r="G797" s="170"/>
      <c r="H797" s="170"/>
      <c r="I797" s="170"/>
      <c r="J797" s="435"/>
      <c r="K797" s="429">
        <f t="shared" ref="K797:M797" si="259">K789+K780+K770+K760+K747+K742+K735+K727+K717</f>
        <v>0</v>
      </c>
      <c r="L797" s="429">
        <f t="shared" si="259"/>
        <v>0</v>
      </c>
      <c r="M797" s="429">
        <f t="shared" si="259"/>
        <v>0</v>
      </c>
      <c r="N797" s="429">
        <f t="shared" ref="N797:P797" si="260">N789+N780+N770+N760+N747+N742+N735+N727+N717</f>
        <v>0</v>
      </c>
      <c r="O797" s="429">
        <f t="shared" si="260"/>
        <v>0</v>
      </c>
      <c r="P797" s="429">
        <f t="shared" si="260"/>
        <v>0</v>
      </c>
      <c r="S797" s="317"/>
      <c r="T797" s="317"/>
      <c r="U797" s="317"/>
      <c r="V797" s="317"/>
      <c r="W797" s="317"/>
    </row>
    <row r="798" spans="1:23" ht="15.75" customHeight="1">
      <c r="B798" s="321"/>
      <c r="C798" s="175"/>
      <c r="D798" s="15"/>
      <c r="E798" s="15"/>
      <c r="H798" s="176"/>
      <c r="I798" s="176"/>
      <c r="J798" s="436"/>
      <c r="K798" s="431"/>
      <c r="L798" s="431"/>
      <c r="M798" s="431"/>
      <c r="N798" s="431"/>
      <c r="O798" s="431"/>
      <c r="P798" s="431"/>
      <c r="S798" s="317"/>
      <c r="T798" s="317"/>
      <c r="U798" s="317"/>
      <c r="V798" s="317"/>
      <c r="W798" s="317"/>
    </row>
    <row r="799" spans="1:23" ht="15.75" customHeight="1">
      <c r="B799" s="432" t="s">
        <v>550</v>
      </c>
      <c r="C799" s="420"/>
      <c r="D799" s="419">
        <f>E52</f>
        <v>7.5</v>
      </c>
      <c r="E799" s="420" t="s">
        <v>20</v>
      </c>
      <c r="F799" s="420"/>
      <c r="G799" s="419"/>
      <c r="H799" s="419"/>
      <c r="I799" s="419"/>
      <c r="J799" s="437"/>
      <c r="K799" s="434">
        <f>K52</f>
        <v>0</v>
      </c>
      <c r="L799" s="434">
        <f>L52</f>
        <v>0</v>
      </c>
      <c r="M799" s="434">
        <f>K799+L799</f>
        <v>0</v>
      </c>
      <c r="N799" s="434">
        <f>N52</f>
        <v>0</v>
      </c>
      <c r="O799" s="434">
        <f>O52</f>
        <v>0</v>
      </c>
      <c r="P799" s="434">
        <f>P52</f>
        <v>0</v>
      </c>
      <c r="S799" s="317"/>
      <c r="T799" s="317"/>
      <c r="U799" s="317"/>
      <c r="V799" s="317"/>
      <c r="W799" s="317"/>
    </row>
    <row r="800" spans="1:23" ht="15.75" customHeight="1">
      <c r="B800" s="445"/>
      <c r="C800" s="56"/>
      <c r="D800" s="199"/>
      <c r="E800" s="56"/>
      <c r="F800" s="56"/>
      <c r="G800" s="199"/>
      <c r="H800" s="199"/>
      <c r="I800" s="199"/>
      <c r="J800" s="436"/>
      <c r="K800" s="431"/>
      <c r="L800" s="431"/>
      <c r="M800" s="431"/>
      <c r="N800" s="431"/>
      <c r="O800" s="431"/>
      <c r="P800" s="431"/>
      <c r="S800" s="317"/>
      <c r="T800" s="317"/>
      <c r="U800" s="317"/>
      <c r="V800" s="317"/>
      <c r="W800" s="317"/>
    </row>
    <row r="801" spans="1:23" ht="15.75" customHeight="1">
      <c r="B801" s="432" t="s">
        <v>551</v>
      </c>
      <c r="C801" s="420"/>
      <c r="D801" s="419">
        <f>E54</f>
        <v>5</v>
      </c>
      <c r="E801" s="420" t="s">
        <v>20</v>
      </c>
      <c r="F801" s="420"/>
      <c r="G801" s="419"/>
      <c r="H801" s="419"/>
      <c r="I801" s="419"/>
      <c r="J801" s="437"/>
      <c r="K801" s="434">
        <f>K54</f>
        <v>0</v>
      </c>
      <c r="L801" s="434">
        <f>L54</f>
        <v>0</v>
      </c>
      <c r="M801" s="434">
        <f>K801+L801</f>
        <v>0</v>
      </c>
      <c r="N801" s="434">
        <f>N54</f>
        <v>0</v>
      </c>
      <c r="O801" s="434">
        <f>O54</f>
        <v>0</v>
      </c>
      <c r="P801" s="434">
        <f>P54</f>
        <v>0</v>
      </c>
      <c r="S801" s="317"/>
      <c r="T801" s="317"/>
      <c r="U801" s="317"/>
      <c r="V801" s="317"/>
      <c r="W801" s="317"/>
    </row>
    <row r="802" spans="1:23" ht="15.75" customHeight="1" thickBot="1">
      <c r="B802" s="445"/>
      <c r="C802" s="56"/>
      <c r="D802" s="199"/>
      <c r="E802" s="56"/>
      <c r="F802" s="56"/>
      <c r="G802" s="199"/>
      <c r="H802" s="199"/>
      <c r="I802" s="199"/>
      <c r="J802" s="436"/>
      <c r="K802" s="431"/>
      <c r="L802" s="431"/>
      <c r="M802" s="431"/>
      <c r="N802" s="431"/>
      <c r="O802" s="431"/>
      <c r="P802" s="431"/>
      <c r="S802" s="317"/>
      <c r="T802" s="317"/>
      <c r="U802" s="317"/>
      <c r="V802" s="317"/>
      <c r="W802" s="317"/>
    </row>
    <row r="803" spans="1:23" ht="15.75" customHeight="1" thickBot="1">
      <c r="A803" s="446"/>
      <c r="B803" s="447" t="s">
        <v>552</v>
      </c>
      <c r="C803" s="448"/>
      <c r="D803" s="447"/>
      <c r="E803" s="447"/>
      <c r="F803" s="447"/>
      <c r="G803" s="449"/>
      <c r="H803" s="449"/>
      <c r="I803" s="449"/>
      <c r="J803" s="450"/>
      <c r="K803" s="451">
        <f t="shared" ref="K803:M803" si="261">K797+K799+K801</f>
        <v>0</v>
      </c>
      <c r="L803" s="451">
        <f t="shared" si="261"/>
        <v>0</v>
      </c>
      <c r="M803" s="592">
        <f t="shared" si="261"/>
        <v>0</v>
      </c>
      <c r="N803" s="451">
        <f t="shared" ref="N803:P803" si="262">N797+N799+N801</f>
        <v>0</v>
      </c>
      <c r="O803" s="451">
        <f t="shared" si="262"/>
        <v>0</v>
      </c>
      <c r="P803" s="451">
        <f t="shared" si="262"/>
        <v>0</v>
      </c>
      <c r="S803" s="317"/>
      <c r="T803" s="317"/>
      <c r="U803" s="317"/>
      <c r="V803" s="317"/>
      <c r="W803" s="317"/>
    </row>
    <row r="804" spans="1:23" ht="15.75" customHeight="1">
      <c r="C804" s="175"/>
      <c r="D804" s="15"/>
      <c r="E804" s="15"/>
      <c r="H804" s="301"/>
      <c r="I804" s="309"/>
      <c r="J804" s="593"/>
      <c r="K804" s="258"/>
      <c r="L804" s="258"/>
      <c r="M804" s="258"/>
      <c r="N804" s="258"/>
      <c r="O804" s="258"/>
      <c r="P804" s="258"/>
      <c r="S804" s="317"/>
      <c r="T804" s="317"/>
      <c r="U804" s="317"/>
      <c r="V804" s="317"/>
      <c r="W804" s="317"/>
    </row>
    <row r="805" spans="1:23" ht="15.75" customHeight="1">
      <c r="C805" s="175"/>
      <c r="D805" s="15"/>
      <c r="E805" s="15"/>
      <c r="H805" s="301"/>
      <c r="I805" s="309"/>
      <c r="J805" s="593"/>
      <c r="K805" s="258"/>
      <c r="L805" s="258"/>
      <c r="M805" s="258"/>
      <c r="N805" s="258"/>
      <c r="O805" s="258"/>
      <c r="P805" s="258"/>
      <c r="S805" s="317"/>
      <c r="T805" s="317"/>
      <c r="U805" s="317"/>
      <c r="V805" s="317"/>
      <c r="W805" s="317"/>
    </row>
    <row r="806" spans="1:23" ht="15.75" customHeight="1">
      <c r="B806" s="321"/>
      <c r="C806" s="175"/>
      <c r="D806" s="15"/>
      <c r="E806" s="15"/>
      <c r="H806" s="301"/>
      <c r="I806" s="301"/>
      <c r="J806" s="452"/>
      <c r="K806" s="35"/>
      <c r="L806" s="35"/>
      <c r="M806" s="17"/>
      <c r="N806" s="17"/>
      <c r="O806" s="17"/>
      <c r="P806" s="17"/>
      <c r="S806" s="317"/>
      <c r="T806" s="317"/>
      <c r="U806" s="317"/>
      <c r="V806" s="317"/>
      <c r="W806" s="317"/>
    </row>
    <row r="807" spans="1:23" ht="15.75" customHeight="1">
      <c r="B807" s="321"/>
      <c r="C807" s="175"/>
      <c r="D807" s="15"/>
      <c r="E807" s="15"/>
      <c r="H807" s="301"/>
      <c r="I807" s="301"/>
      <c r="J807" s="452"/>
      <c r="K807" s="35"/>
      <c r="L807" s="35"/>
      <c r="M807" s="17"/>
      <c r="N807" s="17"/>
      <c r="O807" s="17"/>
      <c r="P807" s="17"/>
    </row>
    <row r="808" spans="1:23" ht="12.75" customHeight="1">
      <c r="B808" s="321" t="s">
        <v>553</v>
      </c>
      <c r="C808" s="175"/>
      <c r="D808" s="453"/>
      <c r="E808" s="15"/>
      <c r="H808" s="301" t="s">
        <v>591</v>
      </c>
      <c r="I808" s="301"/>
      <c r="J808" s="452"/>
      <c r="K808" s="35"/>
      <c r="L808" s="35"/>
      <c r="M808" s="17"/>
      <c r="N808" s="17"/>
      <c r="O808" s="17"/>
      <c r="P808" s="17"/>
    </row>
    <row r="809" spans="1:23" ht="12.75" customHeight="1">
      <c r="B809" s="321"/>
      <c r="C809" s="175"/>
      <c r="D809" s="181"/>
      <c r="E809" s="175"/>
      <c r="H809" s="55"/>
      <c r="I809" s="55"/>
      <c r="J809" s="296"/>
      <c r="K809" s="35"/>
      <c r="L809" s="35"/>
      <c r="M809" s="35"/>
      <c r="N809" s="35"/>
      <c r="O809" s="35"/>
      <c r="P809" s="35"/>
    </row>
    <row r="810" spans="1:23" ht="12.75" customHeight="1">
      <c r="A810" s="1" t="s">
        <v>11</v>
      </c>
      <c r="B810" s="454">
        <f ca="1">TODAY()</f>
        <v>43819</v>
      </c>
      <c r="H810" s="55"/>
      <c r="I810" s="55"/>
      <c r="J810" s="296"/>
      <c r="K810" s="35"/>
      <c r="L810" s="35"/>
      <c r="M810" s="239"/>
      <c r="N810" s="239"/>
      <c r="O810" s="239"/>
      <c r="P810" s="239"/>
    </row>
    <row r="811" spans="1:23" ht="12.75" customHeight="1">
      <c r="B811" s="321"/>
      <c r="H811" s="55"/>
      <c r="I811" s="55"/>
      <c r="J811" s="296"/>
      <c r="K811" s="35"/>
      <c r="L811" s="35"/>
      <c r="M811" s="239"/>
      <c r="N811" s="239"/>
      <c r="O811" s="239"/>
      <c r="P811" s="239"/>
    </row>
    <row r="812" spans="1:23" ht="12.75" customHeight="1">
      <c r="B812" s="321"/>
      <c r="H812" s="55"/>
      <c r="I812" s="55"/>
      <c r="J812" s="296"/>
      <c r="K812" s="35"/>
      <c r="L812" s="35"/>
      <c r="M812" s="239"/>
      <c r="N812" s="239"/>
      <c r="O812" s="239"/>
      <c r="P812" s="239"/>
    </row>
    <row r="813" spans="1:23" ht="12.75" customHeight="1">
      <c r="B813" s="321"/>
      <c r="H813" s="55"/>
      <c r="I813" s="55"/>
      <c r="J813" s="296"/>
      <c r="K813" s="35"/>
      <c r="L813" s="35"/>
      <c r="M813" s="239"/>
      <c r="N813" s="239"/>
      <c r="O813" s="239"/>
      <c r="P813" s="239"/>
    </row>
    <row r="814" spans="1:23" ht="12.75" customHeight="1">
      <c r="B814" s="321"/>
      <c r="H814" s="55"/>
      <c r="I814" s="55"/>
      <c r="J814" s="296"/>
      <c r="K814" s="35"/>
      <c r="L814" s="35"/>
      <c r="M814" s="239"/>
      <c r="N814" s="239"/>
      <c r="O814" s="239"/>
      <c r="P814" s="239"/>
    </row>
    <row r="815" spans="1:23" ht="12.75" customHeight="1">
      <c r="B815" s="321"/>
      <c r="H815" s="55"/>
      <c r="I815" s="55"/>
      <c r="J815" s="296"/>
      <c r="K815" s="35"/>
      <c r="L815" s="35"/>
      <c r="M815" s="239"/>
      <c r="N815" s="239"/>
      <c r="O815" s="239"/>
      <c r="P815" s="239"/>
    </row>
    <row r="816" spans="1:23" ht="12.75" customHeight="1">
      <c r="B816" s="321"/>
      <c r="C816" s="175"/>
      <c r="H816" s="55"/>
      <c r="I816" s="55"/>
      <c r="J816" s="296"/>
      <c r="K816" s="35"/>
      <c r="L816" s="35"/>
      <c r="M816" s="239"/>
      <c r="N816" s="239"/>
      <c r="O816" s="239"/>
      <c r="P816" s="239"/>
    </row>
    <row r="817" spans="2:16" ht="12.75" customHeight="1">
      <c r="B817" s="321"/>
      <c r="C817" s="175"/>
      <c r="H817" s="55"/>
      <c r="I817" s="55"/>
      <c r="J817" s="296"/>
      <c r="K817" s="35"/>
      <c r="L817" s="35"/>
      <c r="M817" s="239"/>
      <c r="N817" s="239"/>
      <c r="O817" s="239"/>
      <c r="P817" s="239"/>
    </row>
    <row r="818" spans="2:16" ht="12.75" customHeight="1">
      <c r="B818" s="321"/>
      <c r="C818" s="175"/>
      <c r="H818" s="457"/>
      <c r="I818" s="407"/>
      <c r="J818" s="296"/>
      <c r="K818" s="35"/>
      <c r="L818" s="35"/>
      <c r="M818" s="239"/>
      <c r="N818" s="239"/>
      <c r="O818" s="239"/>
      <c r="P818" s="239"/>
    </row>
    <row r="819" spans="2:16" ht="12.75" customHeight="1">
      <c r="B819" s="321"/>
      <c r="C819" s="175"/>
      <c r="H819" s="55"/>
      <c r="I819" s="55"/>
      <c r="J819" s="296"/>
      <c r="K819" s="35"/>
      <c r="L819" s="35"/>
      <c r="M819" s="239"/>
      <c r="N819" s="239"/>
      <c r="O819" s="239"/>
      <c r="P819" s="239"/>
    </row>
    <row r="820" spans="2:16" ht="12.75" customHeight="1">
      <c r="B820" s="321"/>
      <c r="C820" s="175"/>
      <c r="H820" s="55"/>
      <c r="I820" s="55"/>
      <c r="J820" s="296"/>
      <c r="K820" s="35"/>
      <c r="L820" s="35"/>
      <c r="M820" s="239"/>
      <c r="N820" s="239"/>
      <c r="O820" s="239"/>
      <c r="P820" s="239"/>
    </row>
    <row r="821" spans="2:16" ht="12.75" customHeight="1">
      <c r="B821" s="321"/>
      <c r="C821" s="175"/>
      <c r="H821" s="55"/>
      <c r="I821" s="407"/>
      <c r="J821" s="296"/>
      <c r="K821" s="35"/>
      <c r="L821" s="35"/>
      <c r="M821" s="239"/>
      <c r="N821" s="239"/>
      <c r="O821" s="239"/>
      <c r="P821" s="239"/>
    </row>
    <row r="822" spans="2:16" ht="12.75" customHeight="1">
      <c r="B822" s="321"/>
      <c r="C822" s="175"/>
      <c r="H822" s="55"/>
      <c r="I822" s="55"/>
      <c r="J822" s="296"/>
      <c r="K822" s="35"/>
      <c r="L822" s="35"/>
      <c r="M822" s="239"/>
      <c r="N822" s="239"/>
      <c r="O822" s="239"/>
      <c r="P822" s="239"/>
    </row>
    <row r="823" spans="2:16" ht="12.75" customHeight="1">
      <c r="B823" s="321"/>
      <c r="C823" s="175"/>
      <c r="H823" s="55"/>
      <c r="I823" s="55"/>
      <c r="J823" s="296"/>
      <c r="K823" s="35"/>
      <c r="L823" s="35"/>
      <c r="M823" s="239"/>
      <c r="N823" s="239"/>
      <c r="O823" s="239"/>
      <c r="P823" s="239"/>
    </row>
    <row r="824" spans="2:16" ht="12.75" customHeight="1">
      <c r="B824" s="321"/>
      <c r="C824" s="175"/>
      <c r="H824" s="55"/>
      <c r="I824" s="55"/>
      <c r="J824" s="296"/>
      <c r="K824" s="35"/>
      <c r="L824" s="35"/>
      <c r="M824" s="239"/>
      <c r="N824" s="239"/>
      <c r="O824" s="239"/>
      <c r="P824" s="239"/>
    </row>
    <row r="825" spans="2:16" ht="12.75" customHeight="1">
      <c r="B825" s="321"/>
      <c r="C825" s="175"/>
      <c r="H825" s="55"/>
      <c r="I825" s="55"/>
      <c r="J825" s="296"/>
      <c r="K825" s="35"/>
      <c r="L825" s="35"/>
      <c r="M825" s="239"/>
      <c r="N825" s="239"/>
      <c r="O825" s="239"/>
      <c r="P825" s="239"/>
    </row>
    <row r="826" spans="2:16" ht="12.75" customHeight="1">
      <c r="B826" s="321"/>
      <c r="C826" s="175"/>
      <c r="H826" s="55"/>
      <c r="I826" s="55"/>
      <c r="J826" s="296"/>
      <c r="K826" s="35"/>
      <c r="L826" s="35"/>
      <c r="M826" s="239"/>
      <c r="N826" s="239"/>
      <c r="O826" s="239"/>
      <c r="P826" s="239"/>
    </row>
    <row r="827" spans="2:16" ht="12.75" customHeight="1">
      <c r="B827" s="321"/>
      <c r="C827" s="175"/>
      <c r="I827" s="55"/>
      <c r="J827" s="296"/>
      <c r="K827" s="35"/>
      <c r="L827" s="35"/>
      <c r="M827" s="239"/>
      <c r="N827" s="239"/>
      <c r="O827" s="239"/>
      <c r="P827" s="239"/>
    </row>
    <row r="828" spans="2:16" ht="12.75" customHeight="1">
      <c r="B828" s="321"/>
      <c r="C828" s="175"/>
      <c r="H828" s="443"/>
      <c r="I828" s="55"/>
      <c r="J828" s="296"/>
      <c r="K828" s="35"/>
      <c r="L828" s="35"/>
      <c r="M828" s="239"/>
      <c r="N828" s="239"/>
      <c r="O828" s="239"/>
      <c r="P828" s="239"/>
    </row>
    <row r="829" spans="2:16" ht="12.75" customHeight="1">
      <c r="B829" s="321"/>
      <c r="C829" s="175"/>
      <c r="H829" s="443"/>
      <c r="I829" s="55"/>
      <c r="J829" s="296"/>
      <c r="K829" s="35"/>
      <c r="L829" s="35"/>
      <c r="M829" s="239"/>
      <c r="N829" s="239"/>
      <c r="O829" s="239"/>
      <c r="P829" s="239"/>
    </row>
    <row r="830" spans="2:16" ht="12.75" customHeight="1">
      <c r="B830" s="321"/>
      <c r="C830" s="175"/>
      <c r="H830" s="55"/>
      <c r="I830" s="55"/>
      <c r="J830" s="296"/>
      <c r="K830" s="35"/>
      <c r="L830" s="35"/>
      <c r="M830" s="239"/>
      <c r="N830" s="239"/>
      <c r="O830" s="239"/>
      <c r="P830" s="239"/>
    </row>
    <row r="831" spans="2:16" ht="12.75" customHeight="1">
      <c r="B831" s="321"/>
      <c r="C831" s="175"/>
      <c r="H831" s="55"/>
      <c r="I831" s="55"/>
      <c r="J831" s="296"/>
      <c r="K831" s="35"/>
      <c r="L831" s="35"/>
      <c r="M831" s="239"/>
      <c r="N831" s="239"/>
      <c r="O831" s="239"/>
      <c r="P831" s="239"/>
    </row>
    <row r="832" spans="2:16" ht="12.75" customHeight="1">
      <c r="B832" s="321"/>
      <c r="C832" s="175"/>
      <c r="H832" s="55"/>
      <c r="I832" s="55"/>
      <c r="J832" s="296"/>
      <c r="K832" s="35"/>
      <c r="L832" s="35"/>
      <c r="M832" s="239"/>
      <c r="N832" s="239"/>
      <c r="O832" s="239"/>
      <c r="P832" s="239"/>
    </row>
    <row r="833" spans="2:16" ht="12.75" customHeight="1">
      <c r="B833" s="321"/>
      <c r="C833" s="175"/>
      <c r="H833" s="55"/>
      <c r="I833" s="55"/>
      <c r="J833" s="296"/>
      <c r="K833" s="35"/>
      <c r="L833" s="35"/>
      <c r="M833" s="239"/>
      <c r="N833" s="239"/>
      <c r="O833" s="239"/>
      <c r="P833" s="239"/>
    </row>
    <row r="834" spans="2:16" ht="12.75" customHeight="1">
      <c r="B834" s="321"/>
      <c r="C834" s="175"/>
      <c r="H834" s="55"/>
      <c r="I834" s="55"/>
      <c r="J834" s="296"/>
      <c r="K834" s="35"/>
      <c r="L834" s="35"/>
      <c r="M834" s="239"/>
      <c r="N834" s="239"/>
      <c r="O834" s="239"/>
      <c r="P834" s="239"/>
    </row>
    <row r="835" spans="2:16" ht="12.75" customHeight="1">
      <c r="B835" s="321"/>
      <c r="C835" s="175"/>
      <c r="H835" s="55"/>
      <c r="I835" s="55"/>
      <c r="J835" s="296"/>
      <c r="K835" s="35"/>
      <c r="L835" s="35"/>
      <c r="M835" s="239"/>
      <c r="N835" s="239"/>
      <c r="O835" s="239"/>
      <c r="P835" s="239"/>
    </row>
    <row r="836" spans="2:16" ht="12.75" customHeight="1">
      <c r="B836" s="321"/>
      <c r="H836" s="55"/>
      <c r="I836" s="55"/>
      <c r="J836" s="296"/>
      <c r="K836" s="35"/>
      <c r="L836" s="35"/>
      <c r="M836" s="239"/>
      <c r="N836" s="239"/>
      <c r="O836" s="239"/>
      <c r="P836" s="239"/>
    </row>
    <row r="837" spans="2:16" ht="12.75" customHeight="1">
      <c r="B837" s="321"/>
      <c r="H837" s="55"/>
      <c r="I837" s="55"/>
      <c r="J837" s="296"/>
      <c r="K837" s="35"/>
      <c r="L837" s="35"/>
      <c r="M837" s="239"/>
      <c r="N837" s="239"/>
      <c r="O837" s="239"/>
      <c r="P837" s="239"/>
    </row>
    <row r="838" spans="2:16" ht="12.75" customHeight="1">
      <c r="B838" s="321"/>
      <c r="H838" s="55"/>
      <c r="I838" s="55"/>
      <c r="J838" s="296"/>
      <c r="K838" s="35"/>
      <c r="L838" s="35"/>
      <c r="M838" s="239"/>
      <c r="N838" s="239"/>
      <c r="O838" s="239"/>
      <c r="P838" s="239"/>
    </row>
    <row r="839" spans="2:16" ht="12.75" customHeight="1">
      <c r="B839" s="321"/>
      <c r="H839" s="55"/>
      <c r="I839" s="55"/>
      <c r="J839" s="296"/>
      <c r="K839" s="35"/>
      <c r="L839" s="35"/>
      <c r="M839" s="239"/>
      <c r="N839" s="239"/>
      <c r="O839" s="239"/>
      <c r="P839" s="239"/>
    </row>
    <row r="840" spans="2:16" ht="12.75" customHeight="1">
      <c r="B840" s="321"/>
      <c r="H840" s="55"/>
      <c r="I840" s="55"/>
      <c r="J840" s="296"/>
      <c r="K840" s="35"/>
      <c r="L840" s="35"/>
      <c r="M840" s="239"/>
      <c r="N840" s="239"/>
      <c r="O840" s="239"/>
      <c r="P840" s="239"/>
    </row>
    <row r="841" spans="2:16" ht="12.75" customHeight="1">
      <c r="B841" s="321"/>
      <c r="H841" s="55"/>
      <c r="I841" s="55"/>
      <c r="J841" s="296"/>
      <c r="K841" s="35"/>
      <c r="L841" s="35"/>
      <c r="M841" s="239"/>
      <c r="N841" s="239"/>
      <c r="O841" s="239"/>
      <c r="P841" s="239"/>
    </row>
    <row r="842" spans="2:16" ht="12.75" customHeight="1">
      <c r="B842" s="321"/>
      <c r="H842" s="55"/>
      <c r="I842" s="55"/>
      <c r="J842" s="296"/>
      <c r="K842" s="35"/>
      <c r="L842" s="35"/>
      <c r="M842" s="239"/>
      <c r="N842" s="239"/>
      <c r="O842" s="239"/>
      <c r="P842" s="239"/>
    </row>
    <row r="843" spans="2:16" ht="12.75" customHeight="1">
      <c r="B843" s="321"/>
      <c r="H843" s="55"/>
      <c r="I843" s="55"/>
      <c r="J843" s="296"/>
      <c r="K843" s="35"/>
      <c r="L843" s="35"/>
      <c r="M843" s="239"/>
      <c r="N843" s="239"/>
      <c r="O843" s="239"/>
      <c r="P843" s="239"/>
    </row>
    <row r="844" spans="2:16" ht="12.75" customHeight="1">
      <c r="B844" s="321"/>
      <c r="H844" s="55"/>
      <c r="I844" s="55"/>
      <c r="J844" s="296"/>
      <c r="K844" s="35"/>
      <c r="L844" s="35"/>
      <c r="M844" s="239"/>
      <c r="N844" s="239"/>
      <c r="O844" s="239"/>
      <c r="P844" s="239"/>
    </row>
    <row r="845" spans="2:16" ht="12.75" customHeight="1">
      <c r="B845" s="321"/>
      <c r="H845" s="55"/>
      <c r="I845" s="55"/>
      <c r="J845" s="296"/>
      <c r="K845" s="35"/>
      <c r="L845" s="35"/>
      <c r="M845" s="239"/>
      <c r="N845" s="239"/>
      <c r="O845" s="239"/>
      <c r="P845" s="239"/>
    </row>
    <row r="846" spans="2:16" ht="12.75" customHeight="1">
      <c r="B846" s="321"/>
      <c r="H846" s="55"/>
      <c r="I846" s="55"/>
      <c r="J846" s="296"/>
      <c r="K846" s="35"/>
      <c r="L846" s="35"/>
      <c r="M846" s="239"/>
      <c r="N846" s="239"/>
      <c r="O846" s="239"/>
      <c r="P846" s="239"/>
    </row>
    <row r="847" spans="2:16" ht="12.75" customHeight="1">
      <c r="B847" s="321"/>
      <c r="H847" s="55"/>
      <c r="I847" s="55"/>
      <c r="J847" s="296"/>
      <c r="K847" s="35"/>
      <c r="L847" s="35"/>
      <c r="M847" s="239"/>
      <c r="N847" s="239"/>
      <c r="O847" s="239"/>
      <c r="P847" s="239"/>
    </row>
    <row r="848" spans="2:16" ht="12.75" customHeight="1">
      <c r="B848" s="321"/>
      <c r="H848" s="55"/>
      <c r="I848" s="55"/>
      <c r="J848" s="296"/>
      <c r="K848" s="35"/>
      <c r="L848" s="35"/>
      <c r="M848" s="239"/>
      <c r="N848" s="239"/>
      <c r="O848" s="239"/>
      <c r="P848" s="239"/>
    </row>
    <row r="849" spans="2:16" ht="12.75" customHeight="1">
      <c r="B849" s="321"/>
      <c r="H849" s="55"/>
      <c r="I849" s="55"/>
      <c r="J849" s="296"/>
      <c r="K849" s="35"/>
      <c r="L849" s="35"/>
      <c r="M849" s="239"/>
      <c r="N849" s="239"/>
      <c r="O849" s="239"/>
      <c r="P849" s="239"/>
    </row>
    <row r="850" spans="2:16" ht="12.75" customHeight="1">
      <c r="B850" s="321"/>
      <c r="H850" s="55"/>
      <c r="I850" s="55"/>
      <c r="J850" s="296"/>
      <c r="K850" s="35"/>
      <c r="L850" s="35"/>
      <c r="M850" s="239"/>
      <c r="N850" s="239"/>
      <c r="O850" s="239"/>
      <c r="P850" s="239"/>
    </row>
    <row r="851" spans="2:16" ht="12.75" customHeight="1">
      <c r="B851" s="321"/>
      <c r="H851" s="55"/>
      <c r="I851" s="55"/>
      <c r="J851" s="296"/>
      <c r="K851" s="35"/>
      <c r="L851" s="35"/>
      <c r="M851" s="239"/>
      <c r="N851" s="239"/>
      <c r="O851" s="239"/>
      <c r="P851" s="239"/>
    </row>
    <row r="852" spans="2:16" ht="12.75" customHeight="1">
      <c r="B852" s="321"/>
      <c r="H852" s="55"/>
      <c r="I852" s="55"/>
      <c r="J852" s="296"/>
      <c r="K852" s="35"/>
      <c r="L852" s="35"/>
      <c r="M852" s="239"/>
      <c r="N852" s="239"/>
      <c r="O852" s="239"/>
      <c r="P852" s="239"/>
    </row>
    <row r="853" spans="2:16" ht="12.75" customHeight="1">
      <c r="B853" s="321"/>
      <c r="H853" s="55"/>
      <c r="I853" s="55"/>
      <c r="J853" s="296"/>
      <c r="K853" s="35"/>
      <c r="L853" s="35"/>
      <c r="M853" s="239"/>
      <c r="N853" s="239"/>
      <c r="O853" s="239"/>
      <c r="P853" s="239"/>
    </row>
    <row r="854" spans="2:16" ht="12.75" customHeight="1">
      <c r="B854" s="321"/>
      <c r="H854" s="55"/>
      <c r="I854" s="55"/>
      <c r="J854" s="296"/>
      <c r="K854" s="35"/>
      <c r="L854" s="35"/>
      <c r="M854" s="239"/>
      <c r="N854" s="239"/>
      <c r="O854" s="239"/>
      <c r="P854" s="239"/>
    </row>
    <row r="855" spans="2:16" ht="12.75" customHeight="1">
      <c r="B855" s="321"/>
      <c r="H855" s="55"/>
      <c r="I855" s="55"/>
      <c r="J855" s="296"/>
      <c r="K855" s="35"/>
      <c r="L855" s="35"/>
      <c r="M855" s="239"/>
      <c r="N855" s="239"/>
      <c r="O855" s="239"/>
      <c r="P855" s="239"/>
    </row>
    <row r="856" spans="2:16" ht="12.75" customHeight="1">
      <c r="B856" s="321"/>
      <c r="H856" s="55"/>
      <c r="I856" s="55"/>
      <c r="J856" s="296"/>
      <c r="K856" s="35"/>
      <c r="L856" s="35"/>
      <c r="M856" s="239"/>
      <c r="N856" s="239"/>
      <c r="O856" s="239"/>
      <c r="P856" s="239"/>
    </row>
    <row r="857" spans="2:16" ht="12.75" customHeight="1">
      <c r="B857" s="321"/>
      <c r="H857" s="55"/>
      <c r="I857" s="55"/>
      <c r="J857" s="296"/>
      <c r="K857" s="35"/>
      <c r="L857" s="35"/>
      <c r="M857" s="239"/>
      <c r="N857" s="239"/>
      <c r="O857" s="239"/>
      <c r="P857" s="239"/>
    </row>
    <row r="858" spans="2:16" ht="12.75" customHeight="1">
      <c r="B858" s="321"/>
      <c r="H858" s="55"/>
      <c r="I858" s="55"/>
      <c r="J858" s="296"/>
      <c r="K858" s="35"/>
      <c r="L858" s="35"/>
      <c r="M858" s="239"/>
      <c r="N858" s="239"/>
      <c r="O858" s="239"/>
      <c r="P858" s="239"/>
    </row>
    <row r="859" spans="2:16" ht="12.75" customHeight="1">
      <c r="B859" s="321"/>
      <c r="H859" s="55"/>
      <c r="I859" s="55"/>
      <c r="J859" s="296"/>
      <c r="K859" s="35"/>
      <c r="L859" s="35"/>
      <c r="M859" s="239"/>
      <c r="N859" s="239"/>
      <c r="O859" s="239"/>
      <c r="P859" s="239"/>
    </row>
    <row r="860" spans="2:16" ht="12.75" customHeight="1">
      <c r="B860" s="321"/>
      <c r="H860" s="55"/>
      <c r="I860" s="55"/>
      <c r="J860" s="296"/>
      <c r="K860" s="35"/>
      <c r="L860" s="35"/>
      <c r="M860" s="239"/>
      <c r="N860" s="239"/>
      <c r="O860" s="239"/>
      <c r="P860" s="239"/>
    </row>
    <row r="861" spans="2:16" ht="12.75" customHeight="1">
      <c r="B861" s="321"/>
      <c r="H861" s="55"/>
      <c r="I861" s="55"/>
      <c r="J861" s="296"/>
      <c r="K861" s="35"/>
      <c r="L861" s="35"/>
      <c r="M861" s="239"/>
      <c r="N861" s="239"/>
      <c r="O861" s="239"/>
      <c r="P861" s="239"/>
    </row>
    <row r="862" spans="2:16" ht="12.75" customHeight="1">
      <c r="B862" s="321"/>
      <c r="H862" s="55"/>
      <c r="I862" s="55"/>
      <c r="J862" s="296"/>
      <c r="K862" s="35"/>
      <c r="L862" s="35"/>
      <c r="M862" s="239"/>
      <c r="N862" s="239"/>
      <c r="O862" s="239"/>
      <c r="P862" s="239"/>
    </row>
    <row r="863" spans="2:16" ht="12.75" customHeight="1">
      <c r="B863" s="321"/>
      <c r="H863" s="55"/>
      <c r="I863" s="55"/>
      <c r="J863" s="296"/>
      <c r="K863" s="35"/>
      <c r="L863" s="35"/>
      <c r="M863" s="239"/>
      <c r="N863" s="239"/>
      <c r="O863" s="239"/>
      <c r="P863" s="239"/>
    </row>
    <row r="864" spans="2:16" ht="12.75" customHeight="1">
      <c r="B864" s="321"/>
      <c r="H864" s="55"/>
      <c r="I864" s="55"/>
      <c r="J864" s="296"/>
      <c r="K864" s="35"/>
      <c r="L864" s="35"/>
      <c r="M864" s="239"/>
      <c r="N864" s="239"/>
      <c r="O864" s="239"/>
      <c r="P864" s="239"/>
    </row>
    <row r="865" spans="2:16" ht="12.75" customHeight="1">
      <c r="B865" s="321"/>
      <c r="H865" s="55"/>
      <c r="I865" s="55"/>
      <c r="J865" s="296"/>
      <c r="K865" s="35"/>
      <c r="L865" s="35"/>
      <c r="M865" s="239"/>
      <c r="N865" s="239"/>
      <c r="O865" s="239"/>
      <c r="P865" s="239"/>
    </row>
    <row r="866" spans="2:16" ht="12.75" customHeight="1">
      <c r="B866" s="321"/>
      <c r="H866" s="55"/>
      <c r="I866" s="55"/>
      <c r="J866" s="296"/>
      <c r="K866" s="35"/>
      <c r="L866" s="35"/>
      <c r="M866" s="239"/>
      <c r="N866" s="239"/>
      <c r="O866" s="239"/>
      <c r="P866" s="239"/>
    </row>
    <row r="867" spans="2:16" ht="12.75" customHeight="1">
      <c r="B867" s="321"/>
      <c r="H867" s="55"/>
      <c r="I867" s="55"/>
      <c r="J867" s="296"/>
      <c r="K867" s="35"/>
      <c r="L867" s="35"/>
      <c r="M867" s="239"/>
      <c r="N867" s="239"/>
      <c r="O867" s="239"/>
      <c r="P867" s="239"/>
    </row>
    <row r="868" spans="2:16" ht="12.75" customHeight="1">
      <c r="B868" s="321"/>
      <c r="H868" s="55"/>
      <c r="I868" s="55"/>
      <c r="J868" s="296"/>
      <c r="K868" s="35"/>
      <c r="L868" s="35"/>
      <c r="M868" s="239"/>
      <c r="N868" s="239"/>
      <c r="O868" s="239"/>
      <c r="P868" s="239"/>
    </row>
    <row r="869" spans="2:16" ht="12.75" customHeight="1">
      <c r="B869" s="321"/>
      <c r="H869" s="55"/>
      <c r="I869" s="55"/>
      <c r="J869" s="296"/>
      <c r="K869" s="35"/>
      <c r="L869" s="35"/>
      <c r="M869" s="239"/>
      <c r="N869" s="239"/>
      <c r="O869" s="239"/>
      <c r="P869" s="239"/>
    </row>
    <row r="870" spans="2:16" ht="12.75" customHeight="1">
      <c r="B870" s="321"/>
      <c r="H870" s="55"/>
      <c r="I870" s="55"/>
      <c r="J870" s="296"/>
      <c r="K870" s="35"/>
      <c r="L870" s="35"/>
      <c r="M870" s="239"/>
      <c r="N870" s="239"/>
      <c r="O870" s="239"/>
      <c r="P870" s="239"/>
    </row>
    <row r="871" spans="2:16" ht="12.75" customHeight="1">
      <c r="B871" s="321"/>
      <c r="H871" s="55"/>
      <c r="I871" s="55"/>
      <c r="J871" s="296"/>
      <c r="K871" s="35"/>
      <c r="L871" s="35"/>
      <c r="M871" s="239"/>
      <c r="N871" s="239"/>
      <c r="O871" s="239"/>
      <c r="P871" s="239"/>
    </row>
    <row r="872" spans="2:16" ht="12.75" customHeight="1">
      <c r="B872" s="321"/>
      <c r="H872" s="55"/>
      <c r="I872" s="55"/>
      <c r="J872" s="296"/>
      <c r="K872" s="35"/>
      <c r="L872" s="35"/>
      <c r="M872" s="239"/>
      <c r="N872" s="239"/>
      <c r="O872" s="239"/>
      <c r="P872" s="239"/>
    </row>
    <row r="873" spans="2:16" ht="12.75" customHeight="1">
      <c r="B873" s="321"/>
      <c r="H873" s="55"/>
      <c r="I873" s="55"/>
      <c r="J873" s="296"/>
      <c r="K873" s="35"/>
      <c r="L873" s="35"/>
      <c r="M873" s="239"/>
      <c r="N873" s="239"/>
      <c r="O873" s="239"/>
      <c r="P873" s="239"/>
    </row>
    <row r="874" spans="2:16" ht="12.75" customHeight="1">
      <c r="B874" s="321"/>
      <c r="H874" s="55"/>
      <c r="I874" s="55"/>
      <c r="J874" s="296"/>
      <c r="K874" s="35"/>
      <c r="L874" s="35"/>
      <c r="M874" s="239"/>
      <c r="N874" s="239"/>
      <c r="O874" s="239"/>
      <c r="P874" s="239"/>
    </row>
    <row r="875" spans="2:16" ht="12.75" customHeight="1">
      <c r="B875" s="321"/>
      <c r="H875" s="55"/>
      <c r="I875" s="55"/>
      <c r="J875" s="296"/>
      <c r="K875" s="35"/>
      <c r="L875" s="35"/>
      <c r="M875" s="239"/>
      <c r="N875" s="239"/>
      <c r="O875" s="239"/>
      <c r="P875" s="239"/>
    </row>
    <row r="876" spans="2:16" ht="12.75" customHeight="1">
      <c r="B876" s="321"/>
      <c r="H876" s="55"/>
      <c r="I876" s="55"/>
      <c r="J876" s="296"/>
      <c r="K876" s="35"/>
      <c r="L876" s="35"/>
      <c r="M876" s="239"/>
      <c r="N876" s="239"/>
      <c r="O876" s="239"/>
      <c r="P876" s="239"/>
    </row>
    <row r="877" spans="2:16" ht="12.75" customHeight="1">
      <c r="B877" s="321"/>
      <c r="H877" s="55"/>
      <c r="I877" s="55"/>
      <c r="J877" s="296"/>
      <c r="K877" s="35"/>
      <c r="L877" s="35"/>
      <c r="M877" s="239"/>
      <c r="N877" s="239"/>
      <c r="O877" s="239"/>
      <c r="P877" s="239"/>
    </row>
    <row r="878" spans="2:16" ht="12.75" customHeight="1">
      <c r="B878" s="321"/>
      <c r="H878" s="55"/>
      <c r="I878" s="55"/>
      <c r="J878" s="296"/>
      <c r="K878" s="35"/>
      <c r="L878" s="35"/>
      <c r="M878" s="239"/>
      <c r="N878" s="239"/>
      <c r="O878" s="239"/>
      <c r="P878" s="239"/>
    </row>
    <row r="879" spans="2:16" ht="12.75" customHeight="1">
      <c r="B879" s="321"/>
      <c r="H879" s="55"/>
      <c r="I879" s="55"/>
      <c r="J879" s="296"/>
      <c r="K879" s="35"/>
      <c r="L879" s="35"/>
      <c r="M879" s="239"/>
      <c r="N879" s="239"/>
      <c r="O879" s="239"/>
      <c r="P879" s="239"/>
    </row>
    <row r="880" spans="2:16" ht="12.75" customHeight="1">
      <c r="B880" s="321"/>
      <c r="H880" s="55"/>
      <c r="I880" s="55"/>
      <c r="J880" s="296"/>
      <c r="K880" s="35"/>
      <c r="L880" s="35"/>
      <c r="M880" s="239"/>
      <c r="N880" s="239"/>
      <c r="O880" s="239"/>
      <c r="P880" s="239"/>
    </row>
    <row r="881" spans="2:16" ht="12.75" customHeight="1">
      <c r="B881" s="321"/>
      <c r="H881" s="55"/>
      <c r="I881" s="55"/>
      <c r="J881" s="296"/>
      <c r="K881" s="35"/>
      <c r="L881" s="35"/>
      <c r="M881" s="239"/>
      <c r="N881" s="239"/>
      <c r="O881" s="239"/>
      <c r="P881" s="239"/>
    </row>
    <row r="882" spans="2:16" ht="12.75" customHeight="1">
      <c r="B882" s="321"/>
      <c r="H882" s="55"/>
      <c r="I882" s="55"/>
      <c r="J882" s="296"/>
      <c r="K882" s="35"/>
      <c r="L882" s="35"/>
      <c r="M882" s="239"/>
      <c r="N882" s="239"/>
      <c r="O882" s="239"/>
      <c r="P882" s="239"/>
    </row>
    <row r="883" spans="2:16" ht="12.75" customHeight="1">
      <c r="B883" s="321"/>
      <c r="H883" s="55"/>
      <c r="I883" s="55"/>
      <c r="J883" s="296"/>
      <c r="K883" s="35"/>
      <c r="L883" s="35"/>
      <c r="M883" s="239"/>
      <c r="N883" s="239"/>
      <c r="O883" s="239"/>
      <c r="P883" s="239"/>
    </row>
    <row r="884" spans="2:16" ht="12.75" customHeight="1">
      <c r="B884" s="321"/>
      <c r="H884" s="55"/>
      <c r="I884" s="55"/>
      <c r="J884" s="296"/>
      <c r="K884" s="35"/>
      <c r="L884" s="35"/>
      <c r="M884" s="239"/>
      <c r="N884" s="239"/>
      <c r="O884" s="239"/>
      <c r="P884" s="239"/>
    </row>
    <row r="885" spans="2:16" ht="12.75" customHeight="1">
      <c r="B885" s="321"/>
      <c r="H885" s="55"/>
      <c r="I885" s="55"/>
      <c r="J885" s="296"/>
      <c r="K885" s="35"/>
      <c r="L885" s="35"/>
      <c r="M885" s="239"/>
      <c r="N885" s="239"/>
      <c r="O885" s="239"/>
      <c r="P885" s="239"/>
    </row>
    <row r="886" spans="2:16" ht="12.75" customHeight="1">
      <c r="B886" s="321"/>
      <c r="H886" s="55"/>
      <c r="I886" s="55"/>
      <c r="J886" s="296"/>
      <c r="K886" s="35"/>
      <c r="L886" s="35"/>
      <c r="M886" s="239"/>
      <c r="N886" s="239"/>
      <c r="O886" s="239"/>
      <c r="P886" s="239"/>
    </row>
    <row r="887" spans="2:16" ht="12.75" customHeight="1">
      <c r="B887" s="321"/>
      <c r="H887" s="55"/>
      <c r="I887" s="55"/>
      <c r="J887" s="296"/>
      <c r="K887" s="35"/>
      <c r="L887" s="35"/>
      <c r="M887" s="239"/>
      <c r="N887" s="239"/>
      <c r="O887" s="239"/>
      <c r="P887" s="239"/>
    </row>
    <row r="888" spans="2:16" ht="12.75" customHeight="1">
      <c r="B888" s="321"/>
      <c r="H888" s="55"/>
      <c r="I888" s="55"/>
      <c r="J888" s="296"/>
      <c r="K888" s="35"/>
      <c r="L888" s="35"/>
      <c r="M888" s="239"/>
      <c r="N888" s="239"/>
      <c r="O888" s="239"/>
      <c r="P888" s="239"/>
    </row>
    <row r="889" spans="2:16" ht="12.75" customHeight="1">
      <c r="B889" s="321"/>
      <c r="H889" s="55"/>
      <c r="I889" s="55"/>
      <c r="J889" s="296"/>
      <c r="K889" s="35"/>
      <c r="L889" s="35"/>
      <c r="M889" s="239"/>
      <c r="N889" s="239"/>
      <c r="O889" s="239"/>
      <c r="P889" s="239"/>
    </row>
    <row r="890" spans="2:16" ht="12.75" customHeight="1">
      <c r="B890" s="321"/>
      <c r="H890" s="55"/>
      <c r="I890" s="55"/>
      <c r="J890" s="296"/>
      <c r="K890" s="35"/>
      <c r="L890" s="35"/>
      <c r="M890" s="239"/>
      <c r="N890" s="239"/>
      <c r="O890" s="239"/>
      <c r="P890" s="239"/>
    </row>
    <row r="891" spans="2:16" ht="12.75" customHeight="1">
      <c r="B891" s="321"/>
      <c r="H891" s="55"/>
      <c r="I891" s="55"/>
      <c r="J891" s="296"/>
      <c r="K891" s="35"/>
      <c r="L891" s="35"/>
      <c r="M891" s="239"/>
      <c r="N891" s="239"/>
      <c r="O891" s="239"/>
      <c r="P891" s="239"/>
    </row>
    <row r="892" spans="2:16" ht="12.75" customHeight="1">
      <c r="B892" s="321"/>
      <c r="H892" s="55"/>
      <c r="I892" s="55"/>
      <c r="J892" s="296"/>
      <c r="K892" s="35"/>
      <c r="L892" s="35"/>
      <c r="M892" s="239"/>
      <c r="N892" s="239"/>
      <c r="O892" s="239"/>
      <c r="P892" s="239"/>
    </row>
    <row r="893" spans="2:16" ht="12.75" customHeight="1">
      <c r="B893" s="321"/>
      <c r="H893" s="55"/>
      <c r="I893" s="55"/>
      <c r="J893" s="296"/>
      <c r="K893" s="35"/>
      <c r="L893" s="35"/>
      <c r="M893" s="239"/>
      <c r="N893" s="239"/>
      <c r="O893" s="239"/>
      <c r="P893" s="239"/>
    </row>
    <row r="894" spans="2:16" ht="12.75" customHeight="1">
      <c r="B894" s="321"/>
      <c r="H894" s="55"/>
      <c r="I894" s="55"/>
      <c r="J894" s="296"/>
      <c r="K894" s="35"/>
      <c r="L894" s="35"/>
      <c r="M894" s="239"/>
      <c r="N894" s="239"/>
      <c r="O894" s="239"/>
      <c r="P894" s="239"/>
    </row>
    <row r="895" spans="2:16" ht="12.75" customHeight="1">
      <c r="B895" s="321"/>
      <c r="H895" s="55"/>
      <c r="I895" s="55"/>
      <c r="J895" s="296"/>
      <c r="K895" s="35"/>
      <c r="L895" s="35"/>
      <c r="M895" s="239"/>
      <c r="N895" s="239"/>
      <c r="O895" s="239"/>
      <c r="P895" s="239"/>
    </row>
    <row r="896" spans="2:16" ht="12.75" customHeight="1">
      <c r="B896" s="321"/>
      <c r="H896" s="55"/>
      <c r="I896" s="55"/>
      <c r="J896" s="296"/>
      <c r="K896" s="35"/>
      <c r="L896" s="35"/>
      <c r="M896" s="239"/>
      <c r="N896" s="239"/>
      <c r="O896" s="239"/>
      <c r="P896" s="239"/>
    </row>
    <row r="897" spans="2:16" ht="12.75" customHeight="1">
      <c r="B897" s="321"/>
      <c r="H897" s="55"/>
      <c r="I897" s="55"/>
      <c r="J897" s="296"/>
      <c r="K897" s="35"/>
      <c r="L897" s="35"/>
      <c r="M897" s="239"/>
      <c r="N897" s="239"/>
      <c r="O897" s="239"/>
      <c r="P897" s="239"/>
    </row>
    <row r="898" spans="2:16" ht="12.75" customHeight="1">
      <c r="B898" s="321"/>
      <c r="H898" s="55"/>
      <c r="I898" s="55"/>
      <c r="J898" s="296"/>
      <c r="K898" s="35"/>
      <c r="L898" s="35"/>
      <c r="M898" s="239"/>
      <c r="N898" s="239"/>
      <c r="O898" s="239"/>
      <c r="P898" s="239"/>
    </row>
    <row r="899" spans="2:16" ht="12.75" customHeight="1">
      <c r="B899" s="321"/>
      <c r="H899" s="55"/>
      <c r="I899" s="55"/>
      <c r="J899" s="296"/>
      <c r="K899" s="35"/>
      <c r="L899" s="35"/>
      <c r="M899" s="239"/>
      <c r="N899" s="239"/>
      <c r="O899" s="239"/>
      <c r="P899" s="239"/>
    </row>
    <row r="900" spans="2:16" ht="12.75" customHeight="1">
      <c r="B900" s="321"/>
      <c r="H900" s="55"/>
      <c r="I900" s="55"/>
      <c r="J900" s="296"/>
      <c r="K900" s="35"/>
      <c r="L900" s="35"/>
      <c r="M900" s="239"/>
      <c r="N900" s="239"/>
      <c r="O900" s="239"/>
      <c r="P900" s="239"/>
    </row>
    <row r="901" spans="2:16" ht="12.75" customHeight="1">
      <c r="B901" s="321"/>
      <c r="H901" s="55"/>
      <c r="I901" s="55"/>
      <c r="J901" s="296"/>
      <c r="K901" s="35"/>
      <c r="L901" s="35"/>
      <c r="M901" s="239"/>
      <c r="N901" s="239"/>
      <c r="O901" s="239"/>
      <c r="P901" s="239"/>
    </row>
    <row r="902" spans="2:16" ht="12.75" customHeight="1">
      <c r="B902" s="321"/>
      <c r="H902" s="55"/>
      <c r="I902" s="55"/>
      <c r="J902" s="296"/>
      <c r="K902" s="35"/>
      <c r="L902" s="35"/>
      <c r="M902" s="239"/>
      <c r="N902" s="239"/>
      <c r="O902" s="239"/>
      <c r="P902" s="239"/>
    </row>
    <row r="903" spans="2:16" ht="12.75" customHeight="1">
      <c r="B903" s="321"/>
      <c r="H903" s="55"/>
      <c r="I903" s="55"/>
      <c r="J903" s="296"/>
      <c r="K903" s="35"/>
      <c r="L903" s="35"/>
      <c r="M903" s="239"/>
      <c r="N903" s="239"/>
      <c r="O903" s="239"/>
      <c r="P903" s="239"/>
    </row>
    <row r="904" spans="2:16" ht="12.75" customHeight="1">
      <c r="B904" s="321"/>
      <c r="H904" s="55"/>
      <c r="I904" s="55"/>
      <c r="J904" s="296"/>
      <c r="K904" s="35"/>
      <c r="L904" s="35"/>
      <c r="M904" s="239"/>
      <c r="N904" s="239"/>
      <c r="O904" s="239"/>
      <c r="P904" s="239"/>
    </row>
    <row r="905" spans="2:16" ht="12.75" customHeight="1">
      <c r="B905" s="321"/>
      <c r="H905" s="55"/>
      <c r="I905" s="55"/>
      <c r="J905" s="296"/>
      <c r="K905" s="35"/>
      <c r="L905" s="35"/>
      <c r="M905" s="239"/>
      <c r="N905" s="239"/>
      <c r="O905" s="239"/>
      <c r="P905" s="239"/>
    </row>
    <row r="906" spans="2:16" ht="12.75" customHeight="1">
      <c r="B906" s="321"/>
      <c r="H906" s="55"/>
      <c r="I906" s="55"/>
      <c r="J906" s="296"/>
      <c r="K906" s="35"/>
      <c r="L906" s="35"/>
      <c r="M906" s="239"/>
      <c r="N906" s="239"/>
      <c r="O906" s="239"/>
      <c r="P906" s="239"/>
    </row>
    <row r="907" spans="2:16" ht="12.75" customHeight="1">
      <c r="B907" s="321"/>
      <c r="H907" s="55"/>
      <c r="I907" s="55"/>
      <c r="J907" s="296"/>
      <c r="K907" s="35"/>
      <c r="L907" s="35"/>
      <c r="M907" s="239"/>
      <c r="N907" s="239"/>
      <c r="O907" s="239"/>
      <c r="P907" s="239"/>
    </row>
    <row r="908" spans="2:16" ht="12.75" customHeight="1">
      <c r="B908" s="321"/>
      <c r="H908" s="55"/>
      <c r="I908" s="55"/>
      <c r="J908" s="296"/>
      <c r="K908" s="35"/>
      <c r="L908" s="35"/>
      <c r="M908" s="239"/>
      <c r="N908" s="239"/>
      <c r="O908" s="239"/>
      <c r="P908" s="239"/>
    </row>
    <row r="909" spans="2:16" ht="12.75" customHeight="1">
      <c r="B909" s="321"/>
      <c r="H909" s="55"/>
      <c r="I909" s="55"/>
      <c r="J909" s="296"/>
      <c r="K909" s="35"/>
      <c r="L909" s="35"/>
      <c r="M909" s="239"/>
      <c r="N909" s="239"/>
      <c r="O909" s="239"/>
      <c r="P909" s="239"/>
    </row>
    <row r="910" spans="2:16" ht="12.75" customHeight="1">
      <c r="B910" s="321"/>
      <c r="H910" s="55"/>
      <c r="I910" s="55"/>
      <c r="J910" s="296"/>
      <c r="K910" s="35"/>
      <c r="L910" s="35"/>
      <c r="M910" s="239"/>
      <c r="N910" s="239"/>
      <c r="O910" s="239"/>
      <c r="P910" s="239"/>
    </row>
    <row r="911" spans="2:16" ht="12.75" customHeight="1">
      <c r="B911" s="321"/>
      <c r="H911" s="55"/>
      <c r="I911" s="55"/>
      <c r="J911" s="296"/>
      <c r="K911" s="35"/>
      <c r="L911" s="35"/>
      <c r="M911" s="239"/>
      <c r="N911" s="239"/>
      <c r="O911" s="239"/>
      <c r="P911" s="239"/>
    </row>
    <row r="912" spans="2:16" ht="12.75" customHeight="1">
      <c r="B912" s="321"/>
      <c r="H912" s="55"/>
      <c r="I912" s="55"/>
      <c r="J912" s="296"/>
      <c r="K912" s="35"/>
      <c r="L912" s="35"/>
      <c r="M912" s="239"/>
      <c r="N912" s="239"/>
      <c r="O912" s="239"/>
      <c r="P912" s="239"/>
    </row>
    <row r="913" spans="2:16" ht="12.75" customHeight="1">
      <c r="B913" s="321"/>
      <c r="H913" s="55"/>
      <c r="I913" s="55"/>
      <c r="J913" s="296"/>
      <c r="K913" s="35"/>
      <c r="L913" s="35"/>
      <c r="M913" s="239"/>
      <c r="N913" s="239"/>
      <c r="O913" s="239"/>
      <c r="P913" s="239"/>
    </row>
    <row r="914" spans="2:16" ht="12.75" customHeight="1">
      <c r="B914" s="321"/>
      <c r="H914" s="55"/>
      <c r="I914" s="55"/>
      <c r="J914" s="296"/>
      <c r="K914" s="35"/>
      <c r="L914" s="35"/>
      <c r="M914" s="239"/>
      <c r="N914" s="239"/>
      <c r="O914" s="239"/>
      <c r="P914" s="239"/>
    </row>
    <row r="915" spans="2:16" ht="12.75" customHeight="1">
      <c r="B915" s="321"/>
      <c r="H915" s="55"/>
      <c r="I915" s="55"/>
      <c r="J915" s="296"/>
      <c r="K915" s="35"/>
      <c r="L915" s="35"/>
      <c r="M915" s="239"/>
      <c r="N915" s="239"/>
      <c r="O915" s="239"/>
      <c r="P915" s="239"/>
    </row>
    <row r="916" spans="2:16" ht="12.75" customHeight="1">
      <c r="B916" s="321"/>
      <c r="H916" s="55"/>
      <c r="I916" s="55"/>
      <c r="J916" s="296"/>
      <c r="K916" s="35"/>
      <c r="L916" s="35"/>
      <c r="M916" s="239"/>
      <c r="N916" s="239"/>
      <c r="O916" s="239"/>
      <c r="P916" s="239"/>
    </row>
    <row r="917" spans="2:16" ht="12.75" customHeight="1">
      <c r="B917" s="321"/>
      <c r="H917" s="55"/>
      <c r="I917" s="55"/>
      <c r="J917" s="296"/>
      <c r="K917" s="35"/>
      <c r="L917" s="35"/>
      <c r="M917" s="239"/>
      <c r="N917" s="239"/>
      <c r="O917" s="239"/>
      <c r="P917" s="239"/>
    </row>
    <row r="918" spans="2:16" ht="12.75" customHeight="1">
      <c r="B918" s="321"/>
      <c r="H918" s="55"/>
      <c r="I918" s="55"/>
      <c r="J918" s="296"/>
      <c r="K918" s="35"/>
      <c r="L918" s="35"/>
      <c r="M918" s="239"/>
      <c r="N918" s="239"/>
      <c r="O918" s="239"/>
      <c r="P918" s="239"/>
    </row>
    <row r="919" spans="2:16" ht="12.75" customHeight="1">
      <c r="B919" s="321"/>
      <c r="H919" s="55"/>
      <c r="I919" s="55"/>
      <c r="J919" s="296"/>
      <c r="K919" s="35"/>
      <c r="L919" s="35"/>
      <c r="M919" s="239"/>
      <c r="N919" s="239"/>
      <c r="O919" s="239"/>
      <c r="P919" s="239"/>
    </row>
    <row r="920" spans="2:16" ht="12.75" customHeight="1">
      <c r="B920" s="321"/>
      <c r="H920" s="55"/>
      <c r="I920" s="55"/>
      <c r="J920" s="296"/>
      <c r="K920" s="35"/>
      <c r="L920" s="35"/>
      <c r="M920" s="239"/>
      <c r="N920" s="239"/>
      <c r="O920" s="239"/>
      <c r="P920" s="239"/>
    </row>
    <row r="921" spans="2:16" ht="12.75" customHeight="1">
      <c r="B921" s="321"/>
      <c r="H921" s="55"/>
      <c r="I921" s="55"/>
      <c r="J921" s="296"/>
      <c r="K921" s="35"/>
      <c r="L921" s="35"/>
      <c r="M921" s="239"/>
      <c r="N921" s="239"/>
      <c r="O921" s="239"/>
      <c r="P921" s="239"/>
    </row>
    <row r="922" spans="2:16" ht="12.75" customHeight="1">
      <c r="B922" s="321"/>
      <c r="H922" s="55"/>
      <c r="I922" s="55"/>
      <c r="J922" s="296"/>
      <c r="K922" s="35"/>
      <c r="L922" s="35"/>
      <c r="M922" s="239"/>
      <c r="N922" s="239"/>
      <c r="O922" s="239"/>
      <c r="P922" s="239"/>
    </row>
    <row r="923" spans="2:16" ht="12.75" customHeight="1">
      <c r="B923" s="321"/>
      <c r="H923" s="55"/>
      <c r="I923" s="55"/>
      <c r="J923" s="296"/>
      <c r="K923" s="35"/>
      <c r="L923" s="35"/>
      <c r="M923" s="239"/>
      <c r="N923" s="239"/>
      <c r="O923" s="239"/>
      <c r="P923" s="239"/>
    </row>
    <row r="924" spans="2:16" ht="12.75" customHeight="1">
      <c r="B924" s="321"/>
      <c r="H924" s="55"/>
      <c r="I924" s="55"/>
      <c r="J924" s="296"/>
      <c r="K924" s="35"/>
      <c r="L924" s="35"/>
      <c r="M924" s="239"/>
      <c r="N924" s="239"/>
      <c r="O924" s="239"/>
      <c r="P924" s="239"/>
    </row>
    <row r="925" spans="2:16" ht="12.75" customHeight="1">
      <c r="B925" s="321"/>
      <c r="H925" s="55"/>
      <c r="I925" s="55"/>
      <c r="J925" s="296"/>
      <c r="K925" s="35"/>
      <c r="L925" s="35"/>
      <c r="M925" s="239"/>
      <c r="N925" s="239"/>
      <c r="O925" s="239"/>
      <c r="P925" s="239"/>
    </row>
    <row r="926" spans="2:16" ht="12.75" customHeight="1">
      <c r="B926" s="321"/>
      <c r="H926" s="55"/>
      <c r="I926" s="55"/>
      <c r="J926" s="296"/>
      <c r="K926" s="35"/>
      <c r="L926" s="35"/>
      <c r="M926" s="239"/>
      <c r="N926" s="239"/>
      <c r="O926" s="239"/>
      <c r="P926" s="239"/>
    </row>
    <row r="927" spans="2:16" ht="12.75" customHeight="1">
      <c r="B927" s="321"/>
      <c r="H927" s="55"/>
      <c r="I927" s="55"/>
      <c r="J927" s="296"/>
      <c r="K927" s="35"/>
      <c r="L927" s="35"/>
      <c r="M927" s="239"/>
      <c r="N927" s="239"/>
      <c r="O927" s="239"/>
      <c r="P927" s="239"/>
    </row>
    <row r="928" spans="2:16" ht="12.75" customHeight="1">
      <c r="B928" s="321"/>
      <c r="H928" s="55"/>
      <c r="I928" s="55"/>
      <c r="J928" s="296"/>
      <c r="K928" s="35"/>
      <c r="L928" s="35"/>
      <c r="M928" s="239"/>
      <c r="N928" s="239"/>
      <c r="O928" s="239"/>
      <c r="P928" s="239"/>
    </row>
    <row r="929" spans="2:16" ht="12.75" customHeight="1">
      <c r="B929" s="321"/>
      <c r="H929" s="55"/>
      <c r="I929" s="55"/>
      <c r="J929" s="296"/>
      <c r="K929" s="35"/>
      <c r="L929" s="35"/>
      <c r="M929" s="239"/>
      <c r="N929" s="239"/>
      <c r="O929" s="239"/>
      <c r="P929" s="239"/>
    </row>
    <row r="930" spans="2:16" ht="12.75" customHeight="1">
      <c r="B930" s="321"/>
      <c r="H930" s="55"/>
      <c r="I930" s="55"/>
      <c r="J930" s="296"/>
      <c r="K930" s="35"/>
      <c r="L930" s="35"/>
      <c r="M930" s="239"/>
      <c r="N930" s="239"/>
      <c r="O930" s="239"/>
      <c r="P930" s="239"/>
    </row>
    <row r="931" spans="2:16" ht="12.75" customHeight="1">
      <c r="B931" s="321"/>
      <c r="H931" s="55"/>
      <c r="I931" s="55"/>
      <c r="J931" s="296"/>
      <c r="K931" s="35"/>
      <c r="L931" s="35"/>
      <c r="M931" s="239"/>
      <c r="N931" s="239"/>
      <c r="O931" s="239"/>
      <c r="P931" s="239"/>
    </row>
    <row r="932" spans="2:16" ht="12.75" customHeight="1">
      <c r="B932" s="321"/>
      <c r="H932" s="55"/>
      <c r="I932" s="55"/>
      <c r="J932" s="296"/>
      <c r="K932" s="35"/>
      <c r="L932" s="35"/>
      <c r="M932" s="239"/>
      <c r="N932" s="239"/>
      <c r="O932" s="239"/>
      <c r="P932" s="239"/>
    </row>
    <row r="933" spans="2:16" ht="12.75" customHeight="1">
      <c r="B933" s="321"/>
      <c r="H933" s="55"/>
      <c r="I933" s="55"/>
      <c r="J933" s="296"/>
      <c r="K933" s="35"/>
      <c r="L933" s="35"/>
      <c r="M933" s="239"/>
      <c r="N933" s="239"/>
      <c r="O933" s="239"/>
      <c r="P933" s="239"/>
    </row>
    <row r="934" spans="2:16" ht="12.75" customHeight="1">
      <c r="B934" s="321"/>
      <c r="H934" s="55"/>
      <c r="I934" s="55"/>
      <c r="J934" s="296"/>
      <c r="K934" s="35"/>
      <c r="L934" s="35"/>
      <c r="M934" s="239"/>
      <c r="N934" s="239"/>
      <c r="O934" s="239"/>
      <c r="P934" s="239"/>
    </row>
    <row r="935" spans="2:16" ht="12.75" customHeight="1">
      <c r="B935" s="321"/>
      <c r="H935" s="55"/>
      <c r="I935" s="55"/>
      <c r="J935" s="296"/>
      <c r="K935" s="35"/>
      <c r="L935" s="35"/>
      <c r="M935" s="239"/>
      <c r="N935" s="239"/>
      <c r="O935" s="239"/>
      <c r="P935" s="239"/>
    </row>
    <row r="936" spans="2:16" ht="12.75" customHeight="1">
      <c r="B936" s="321"/>
      <c r="H936" s="55"/>
      <c r="I936" s="55"/>
      <c r="J936" s="296"/>
      <c r="K936" s="35"/>
      <c r="L936" s="35"/>
      <c r="M936" s="239"/>
      <c r="N936" s="239"/>
      <c r="O936" s="239"/>
      <c r="P936" s="239"/>
    </row>
    <row r="937" spans="2:16" ht="12.75" customHeight="1">
      <c r="B937" s="321"/>
    </row>
    <row r="938" spans="2:16" ht="12.75" customHeight="1">
      <c r="B938" s="321"/>
    </row>
    <row r="939" spans="2:16" ht="12.75" customHeight="1">
      <c r="B939" s="321"/>
    </row>
    <row r="940" spans="2:16" ht="12.75" customHeight="1">
      <c r="B940" s="321"/>
    </row>
    <row r="941" spans="2:16" ht="12.75" customHeight="1">
      <c r="B941" s="321"/>
    </row>
    <row r="942" spans="2:16" ht="12.75" customHeight="1">
      <c r="B942" s="321"/>
    </row>
    <row r="943" spans="2:16" ht="12.75" customHeight="1">
      <c r="B943" s="321"/>
    </row>
    <row r="944" spans="2:16" ht="12.75" customHeight="1">
      <c r="B944" s="321"/>
    </row>
    <row r="945" spans="2:2" ht="12.75" customHeight="1">
      <c r="B945" s="321"/>
    </row>
    <row r="946" spans="2:2" ht="12.75" customHeight="1">
      <c r="B946" s="321"/>
    </row>
    <row r="947" spans="2:2" ht="12.75" customHeight="1">
      <c r="B947" s="321"/>
    </row>
    <row r="948" spans="2:2" ht="12.75" customHeight="1">
      <c r="B948" s="321"/>
    </row>
    <row r="949" spans="2:2" ht="12.75" customHeight="1">
      <c r="B949" s="321"/>
    </row>
    <row r="950" spans="2:2" ht="12.75" customHeight="1">
      <c r="B950" s="321"/>
    </row>
    <row r="951" spans="2:2" ht="12.75" customHeight="1">
      <c r="B951" s="321"/>
    </row>
    <row r="952" spans="2:2" ht="12.75" customHeight="1">
      <c r="B952" s="321"/>
    </row>
    <row r="953" spans="2:2" ht="12.75" customHeight="1">
      <c r="B953" s="321"/>
    </row>
    <row r="954" spans="2:2" ht="12.75" customHeight="1">
      <c r="B954" s="321"/>
    </row>
    <row r="955" spans="2:2" ht="12.75" customHeight="1">
      <c r="B955" s="321"/>
    </row>
    <row r="956" spans="2:2" ht="12.75" customHeight="1">
      <c r="B956" s="321"/>
    </row>
    <row r="957" spans="2:2" ht="12.75" customHeight="1">
      <c r="B957" s="321"/>
    </row>
    <row r="958" spans="2:2" ht="12.75" customHeight="1">
      <c r="B958" s="321"/>
    </row>
    <row r="959" spans="2:2" ht="12.75" customHeight="1">
      <c r="B959" s="321"/>
    </row>
    <row r="960" spans="2:2" ht="12.75" customHeight="1">
      <c r="B960" s="321"/>
    </row>
    <row r="961" spans="2:2" ht="12.75" customHeight="1">
      <c r="B961" s="321"/>
    </row>
    <row r="962" spans="2:2" ht="12.75" customHeight="1">
      <c r="B962" s="321"/>
    </row>
    <row r="963" spans="2:2" ht="12.75" customHeight="1">
      <c r="B963" s="321"/>
    </row>
    <row r="964" spans="2:2" ht="12.75" customHeight="1">
      <c r="B964" s="321"/>
    </row>
    <row r="965" spans="2:2" ht="12.75" customHeight="1">
      <c r="B965" s="321"/>
    </row>
    <row r="966" spans="2:2" ht="12.75" customHeight="1">
      <c r="B966" s="321"/>
    </row>
    <row r="967" spans="2:2" ht="12.75" customHeight="1">
      <c r="B967" s="321"/>
    </row>
    <row r="968" spans="2:2" ht="12.75" customHeight="1">
      <c r="B968" s="321"/>
    </row>
    <row r="969" spans="2:2" ht="12.75" customHeight="1">
      <c r="B969" s="321"/>
    </row>
    <row r="970" spans="2:2" ht="12.75" customHeight="1">
      <c r="B970" s="321"/>
    </row>
    <row r="971" spans="2:2" ht="12.75" customHeight="1">
      <c r="B971" s="321"/>
    </row>
    <row r="972" spans="2:2" ht="12.75" customHeight="1">
      <c r="B972" s="321"/>
    </row>
    <row r="973" spans="2:2" ht="12.75" customHeight="1">
      <c r="B973" s="321"/>
    </row>
    <row r="974" spans="2:2" ht="12.75" customHeight="1">
      <c r="B974" s="321"/>
    </row>
    <row r="975" spans="2:2" ht="12.75" customHeight="1">
      <c r="B975" s="321"/>
    </row>
  </sheetData>
  <customSheetViews>
    <customSheetView guid="{70579CE2-D4F3-4ACF-843D-73C7AC1213A5}" showPageBreaks="1" printArea="1" hiddenColumns="1" topLeftCell="A41">
      <selection activeCell="L65" sqref="L65"/>
      <rowBreaks count="11" manualBreakCount="11">
        <brk id="59" max="13" man="1"/>
        <brk id="111" max="16383" man="1"/>
        <brk id="177" max="16383" man="1"/>
        <brk id="241" max="16383" man="1"/>
        <brk id="296" max="16383" man="1"/>
        <brk id="347" max="16383" man="1"/>
        <brk id="367" max="16383" man="1"/>
        <brk id="416" max="16383" man="1"/>
        <brk id="556" max="13" man="1"/>
        <brk id="701" max="13" man="1"/>
        <brk id="753" max="13" man="1"/>
      </rowBreaks>
      <colBreaks count="1" manualBreakCount="1">
        <brk id="14" max="823" man="1"/>
      </colBreaks>
      <pageMargins left="0.59055118110236227" right="0" top="0.44" bottom="0.39370078740157483" header="0.43307086614173229" footer="3.937007874015748E-2"/>
      <pageSetup paperSize="9" scale="80" orientation="portrait" r:id="rId1"/>
      <headerFooter alignWithMargins="0">
        <oddFooter>&amp;Rpage &amp;P</oddFooter>
      </headerFooter>
    </customSheetView>
    <customSheetView guid="{BAC10200-B9C9-4FDC-90FC-B166694D42EC}" hiddenColumns="1" topLeftCell="A27">
      <selection activeCell="K30" sqref="K30"/>
      <rowBreaks count="11" manualBreakCount="11">
        <brk id="59" max="13" man="1"/>
        <brk id="111" max="16383" man="1"/>
        <brk id="177" max="16383" man="1"/>
        <brk id="241" max="16383" man="1"/>
        <brk id="296" max="16383" man="1"/>
        <brk id="347" max="16383" man="1"/>
        <brk id="367" max="16383" man="1"/>
        <brk id="416" max="16383" man="1"/>
        <brk id="556" max="13" man="1"/>
        <brk id="701" max="13" man="1"/>
        <brk id="753" max="13" man="1"/>
      </rowBreaks>
      <colBreaks count="1" manualBreakCount="1">
        <brk id="14" max="823" man="1"/>
      </colBreaks>
      <pageMargins left="0.59055118110236227" right="0" top="0.44" bottom="0.39370078740157483" header="0.43307086614173229" footer="3.937007874015748E-2"/>
      <pageSetup paperSize="9" scale="80" orientation="portrait" r:id="rId2"/>
      <headerFooter alignWithMargins="0">
        <oddFooter>&amp;Rpage &amp;P</oddFooter>
      </headerFooter>
    </customSheetView>
  </customSheetViews>
  <phoneticPr fontId="2"/>
  <hyperlinks>
    <hyperlink ref="B666" r:id="rId3" xr:uid="{00000000-0004-0000-0000-000000000000}"/>
  </hyperlinks>
  <pageMargins left="0.59055118110236227" right="0" top="0.43307086614173229" bottom="0.39370078740157483" header="0.43307086614173229" footer="3.937007874015748E-2"/>
  <pageSetup paperSize="9" scale="76" fitToHeight="0" orientation="portrait" r:id="rId4"/>
  <headerFooter alignWithMargins="0">
    <oddFooter>&amp;CJuli 2016&amp;Rpage &amp;P</oddFooter>
  </headerFooter>
  <rowBreaks count="13" manualBreakCount="13">
    <brk id="60" max="15" man="1"/>
    <brk id="112" max="16383" man="1"/>
    <brk id="181" max="16383" man="1"/>
    <brk id="260" max="16383" man="1"/>
    <brk id="301" max="16383" man="1"/>
    <brk id="352" max="16383" man="1"/>
    <brk id="372" max="16383" man="1"/>
    <brk id="420" max="16383" man="1"/>
    <brk id="499" max="16383" man="1"/>
    <brk id="567" max="16383" man="1"/>
    <brk id="642" max="16383" man="1"/>
    <brk id="690" max="16383" man="1"/>
    <brk id="757" max="15" man="1"/>
  </rowBreaks>
  <colBreaks count="1" manualBreakCount="1">
    <brk id="17" max="823" man="1"/>
  </colBreaks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budget OFC</vt:lpstr>
      <vt:lpstr>'budget OFC'!Druckbereich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PowerMacintosh User</dc:creator>
  <cp:lastModifiedBy>Steiner Corinne BAK</cp:lastModifiedBy>
  <cp:lastPrinted>2016-06-22T12:41:27Z</cp:lastPrinted>
  <dcterms:created xsi:type="dcterms:W3CDTF">1999-10-14T08:45:14Z</dcterms:created>
  <dcterms:modified xsi:type="dcterms:W3CDTF">2023-12-21T09:32:48Z</dcterms:modified>
</cp:coreProperties>
</file>