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ate1904="1" codeName="DieseArbeitsmappe" defaultThemeVersion="124226"/>
  <mc:AlternateContent xmlns:mc="http://schemas.openxmlformats.org/markup-compatibility/2006">
    <mc:Choice Requires="x15">
      <x15ac:absPath xmlns:x15ac="http://schemas.microsoft.com/office/spreadsheetml/2010/11/ac" url="M:\Org\FILM\Bereich\Transfer Sektion\2_Filmförderung\VORLAGEN\Modèles site internet + FPF (sans modèles lettres)\Budgets + décomptes\Herstellung\"/>
    </mc:Choice>
  </mc:AlternateContent>
  <xr:revisionPtr revIDLastSave="0" documentId="13_ncr:1_{64372FA6-4365-431E-A931-35CCB1ADDF6A}" xr6:coauthVersionLast="47" xr6:coauthVersionMax="47" xr10:uidLastSave="{00000000-0000-0000-0000-000000000000}"/>
  <workbookProtection workbookPassword="DA7D" lockStructure="1"/>
  <bookViews>
    <workbookView xWindow="840" yWindow="2805" windowWidth="28740" windowHeight="18195" xr2:uid="{00000000-000D-0000-FFFF-FFFF00000000}"/>
  </bookViews>
  <sheets>
    <sheet name="budget OFC" sheetId="1" r:id="rId1"/>
  </sheets>
  <definedNames>
    <definedName name="_xlnm.Database">'budget OFC'!#REF!</definedName>
    <definedName name="_xlnm.Print_Area" localSheetId="0">'budget OFC'!$A$1:$P$839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89" i="1" l="1"/>
  <c r="P756" i="1"/>
  <c r="P746" i="1"/>
  <c r="P713" i="1"/>
  <c r="P574" i="1"/>
  <c r="Q529" i="1"/>
  <c r="P529" i="1"/>
  <c r="Q386" i="1"/>
  <c r="Q328" i="1"/>
  <c r="Q219" i="1"/>
  <c r="Q146" i="1"/>
  <c r="Q64" i="1"/>
  <c r="Q112" i="1" s="1"/>
  <c r="Q104" i="1"/>
  <c r="Q818" i="1"/>
  <c r="Q809" i="1"/>
  <c r="Q799" i="1"/>
  <c r="Q789" i="1"/>
  <c r="Q771" i="1"/>
  <c r="Q764" i="1"/>
  <c r="Q713" i="1"/>
  <c r="Q708" i="1"/>
  <c r="Q702" i="1"/>
  <c r="Q697" i="1"/>
  <c r="Q822" i="1" s="1"/>
  <c r="Q687" i="1"/>
  <c r="Q821" i="1" s="1"/>
  <c r="Q677" i="1"/>
  <c r="Q820" i="1" s="1"/>
  <c r="Q673" i="1"/>
  <c r="Q669" i="1"/>
  <c r="Q816" i="1" s="1"/>
  <c r="Q662" i="1"/>
  <c r="Q815" i="1" s="1"/>
  <c r="Q656" i="1"/>
  <c r="Q814" i="1" s="1"/>
  <c r="Q640" i="1"/>
  <c r="Q813" i="1" s="1"/>
  <c r="Q607" i="1"/>
  <c r="Q812" i="1" s="1"/>
  <c r="Q601" i="1"/>
  <c r="Q811" i="1" s="1"/>
  <c r="Q598" i="1"/>
  <c r="Q590" i="1"/>
  <c r="Q807" i="1" s="1"/>
  <c r="Q574" i="1"/>
  <c r="Q566" i="1"/>
  <c r="Q805" i="1" s="1"/>
  <c r="Q558" i="1"/>
  <c r="Q804" i="1" s="1"/>
  <c r="Q550" i="1"/>
  <c r="Q803" i="1" s="1"/>
  <c r="Q542" i="1"/>
  <c r="Q802" i="1" s="1"/>
  <c r="Q533" i="1"/>
  <c r="Q801" i="1" s="1"/>
  <c r="Q519" i="1"/>
  <c r="Q510" i="1"/>
  <c r="Q501" i="1"/>
  <c r="Q795" i="1" s="1"/>
  <c r="Q482" i="1"/>
  <c r="Q794" i="1" s="1"/>
  <c r="Q475" i="1"/>
  <c r="Q467" i="1"/>
  <c r="Q792" i="1" s="1"/>
  <c r="Q454" i="1"/>
  <c r="Q791" i="1" s="1"/>
  <c r="Q444" i="1"/>
  <c r="Q784" i="1" s="1"/>
  <c r="Q439" i="1"/>
  <c r="Q783" i="1" s="1"/>
  <c r="Q433" i="1"/>
  <c r="Q782" i="1" s="1"/>
  <c r="Q776" i="1" s="1"/>
  <c r="Q428" i="1"/>
  <c r="Q420" i="1"/>
  <c r="Q780" i="1" s="1"/>
  <c r="Q414" i="1"/>
  <c r="Q779" i="1" s="1"/>
  <c r="Q405" i="1"/>
  <c r="Q778" i="1" s="1"/>
  <c r="Q401" i="1"/>
  <c r="Q395" i="1"/>
  <c r="Q774" i="1" s="1"/>
  <c r="Q773" i="1"/>
  <c r="O388" i="1"/>
  <c r="Q382" i="1"/>
  <c r="Q378" i="1"/>
  <c r="Q368" i="1"/>
  <c r="Q768" i="1" s="1"/>
  <c r="Q349" i="1"/>
  <c r="Q335" i="1"/>
  <c r="Q766" i="1" s="1"/>
  <c r="Q321" i="1"/>
  <c r="Q313" i="1"/>
  <c r="Q303" i="1"/>
  <c r="Q293" i="1"/>
  <c r="Q278" i="1"/>
  <c r="N261" i="1"/>
  <c r="O261" i="1"/>
  <c r="P261" i="1"/>
  <c r="Q261" i="1"/>
  <c r="Q249" i="1"/>
  <c r="Q229" i="1"/>
  <c r="Q200" i="1"/>
  <c r="O182" i="1"/>
  <c r="P182" i="1"/>
  <c r="Q182" i="1"/>
  <c r="Q166" i="1"/>
  <c r="Q127" i="1"/>
  <c r="Q122" i="1"/>
  <c r="Q116" i="1"/>
  <c r="Q758" i="1" s="1"/>
  <c r="Q99" i="1"/>
  <c r="Q753" i="1" s="1"/>
  <c r="Q91" i="1"/>
  <c r="Q85" i="1"/>
  <c r="Q79" i="1"/>
  <c r="Q73" i="1"/>
  <c r="Q749" i="1" s="1"/>
  <c r="Q830" i="1"/>
  <c r="Q828" i="1"/>
  <c r="Q759" i="1"/>
  <c r="Q752" i="1"/>
  <c r="Q751" i="1"/>
  <c r="Q823" i="1"/>
  <c r="Q806" i="1"/>
  <c r="Q797" i="1"/>
  <c r="Q796" i="1"/>
  <c r="Q793" i="1"/>
  <c r="Q781" i="1"/>
  <c r="Q769" i="1"/>
  <c r="Q750" i="1"/>
  <c r="Q450" i="1" l="1"/>
  <c r="Q748" i="1"/>
  <c r="Q35" i="1"/>
  <c r="Q762" i="1"/>
  <c r="Q761" i="1"/>
  <c r="Q760" i="1"/>
  <c r="Q756" i="1" s="1"/>
  <c r="Q31" i="1"/>
  <c r="Q43" i="1"/>
  <c r="Q33" i="1"/>
  <c r="Q41" i="1"/>
  <c r="Q45" i="1"/>
  <c r="Q39" i="1"/>
  <c r="Q37" i="1"/>
  <c r="Q767" i="1"/>
  <c r="Q754" i="1"/>
  <c r="Q746" i="1" s="1"/>
  <c r="A603" i="1"/>
  <c r="A604" i="1" s="1"/>
  <c r="A605" i="1" s="1"/>
  <c r="A544" i="1"/>
  <c r="A545" i="1" s="1"/>
  <c r="A546" i="1" s="1"/>
  <c r="A547" i="1" s="1"/>
  <c r="A548" i="1" s="1"/>
  <c r="F311" i="1"/>
  <c r="C310" i="1"/>
  <c r="A306" i="1"/>
  <c r="A307" i="1" s="1"/>
  <c r="A308" i="1" s="1"/>
  <c r="A296" i="1"/>
  <c r="A297" i="1" s="1"/>
  <c r="A298" i="1" s="1"/>
  <c r="A264" i="1"/>
  <c r="A265" i="1" s="1"/>
  <c r="A266" i="1" s="1"/>
  <c r="A267" i="1" s="1"/>
  <c r="A268" i="1" s="1"/>
  <c r="A269" i="1" s="1"/>
  <c r="A270" i="1" s="1"/>
  <c r="A271" i="1" s="1"/>
  <c r="A272" i="1" s="1"/>
  <c r="A203" i="1"/>
  <c r="A204" i="1" s="1"/>
  <c r="A205" i="1" s="1"/>
  <c r="A206" i="1" s="1"/>
  <c r="A207" i="1" s="1"/>
  <c r="A208" i="1" s="1"/>
  <c r="A209" i="1" s="1"/>
  <c r="A210" i="1" s="1"/>
  <c r="A211" i="1" s="1"/>
  <c r="A212" i="1" s="1"/>
  <c r="A213" i="1" s="1"/>
  <c r="A149" i="1"/>
  <c r="A150" i="1" s="1"/>
  <c r="A151" i="1" s="1"/>
  <c r="A152" i="1" s="1"/>
  <c r="A153" i="1" s="1"/>
  <c r="A154" i="1" s="1"/>
  <c r="A155" i="1" s="1"/>
  <c r="A156" i="1" s="1"/>
  <c r="A157" i="1" s="1"/>
  <c r="A158" i="1" s="1"/>
  <c r="A159" i="1" s="1"/>
  <c r="A160" i="1" s="1"/>
  <c r="A161" i="1" s="1"/>
  <c r="A130" i="1"/>
  <c r="A131" i="1" s="1"/>
  <c r="A132" i="1" s="1"/>
  <c r="A133" i="1" s="1"/>
  <c r="A134" i="1" s="1"/>
  <c r="A135" i="1" s="1"/>
  <c r="A136" i="1" s="1"/>
  <c r="A137" i="1" s="1"/>
  <c r="A138" i="1" s="1"/>
  <c r="A139" i="1" s="1"/>
  <c r="A140" i="1" s="1"/>
  <c r="A141" i="1" s="1"/>
  <c r="W370" i="1"/>
  <c r="V370" i="1"/>
  <c r="T370" i="1"/>
  <c r="W351" i="1"/>
  <c r="V351" i="1"/>
  <c r="T351" i="1"/>
  <c r="W337" i="1"/>
  <c r="V337" i="1"/>
  <c r="T337" i="1"/>
  <c r="W323" i="1"/>
  <c r="V323" i="1"/>
  <c r="U323" i="1"/>
  <c r="T323" i="1"/>
  <c r="W315" i="1"/>
  <c r="V315" i="1"/>
  <c r="U315" i="1"/>
  <c r="T315" i="1"/>
  <c r="W305" i="1"/>
  <c r="V305" i="1"/>
  <c r="U305" i="1"/>
  <c r="T305" i="1"/>
  <c r="W295" i="1"/>
  <c r="V295" i="1"/>
  <c r="U295" i="1"/>
  <c r="T295" i="1"/>
  <c r="Z130" i="1"/>
  <c r="Q826" i="1" l="1"/>
  <c r="Q832" i="1" s="1"/>
  <c r="L526" i="1"/>
  <c r="L682" i="1" l="1"/>
  <c r="F198" i="1"/>
  <c r="W118" i="1"/>
  <c r="V118" i="1"/>
  <c r="U118" i="1"/>
  <c r="T118" i="1"/>
  <c r="Z118" i="1"/>
  <c r="B839" i="1"/>
  <c r="K708" i="1"/>
  <c r="K702" i="1"/>
  <c r="L699" i="1"/>
  <c r="K697" i="1"/>
  <c r="K687" i="1"/>
  <c r="K677" i="1"/>
  <c r="K669" i="1"/>
  <c r="L663" i="1"/>
  <c r="K662" i="1"/>
  <c r="K656" i="1"/>
  <c r="K640" i="1"/>
  <c r="K607" i="1"/>
  <c r="K601" i="1"/>
  <c r="M596" i="1"/>
  <c r="K590" i="1"/>
  <c r="K574" i="1"/>
  <c r="K566" i="1"/>
  <c r="K558" i="1"/>
  <c r="K550" i="1"/>
  <c r="K542" i="1"/>
  <c r="K533" i="1"/>
  <c r="K519" i="1"/>
  <c r="K510" i="1"/>
  <c r="L502" i="1"/>
  <c r="L483" i="1"/>
  <c r="K482" i="1"/>
  <c r="N482" i="1"/>
  <c r="K475" i="1"/>
  <c r="K454" i="1"/>
  <c r="K444" i="1"/>
  <c r="K439" i="1"/>
  <c r="L434" i="1"/>
  <c r="K433" i="1"/>
  <c r="L429" i="1"/>
  <c r="K428" i="1"/>
  <c r="K414" i="1"/>
  <c r="K405" i="1"/>
  <c r="F396" i="1"/>
  <c r="K386" i="1"/>
  <c r="K378" i="1"/>
  <c r="K368" i="1"/>
  <c r="L351" i="1"/>
  <c r="K349" i="1"/>
  <c r="L337" i="1"/>
  <c r="K335" i="1"/>
  <c r="I202" i="1"/>
  <c r="P200" i="1"/>
  <c r="I184" i="1"/>
  <c r="F164" i="1"/>
  <c r="I148" i="1"/>
  <c r="F144" i="1"/>
  <c r="C143" i="1"/>
  <c r="I129" i="1"/>
  <c r="M124" i="1"/>
  <c r="K122" i="1"/>
  <c r="K116" i="1"/>
  <c r="L109" i="1"/>
  <c r="K104" i="1"/>
  <c r="L101" i="1"/>
  <c r="K99" i="1"/>
  <c r="K91" i="1"/>
  <c r="K85" i="1"/>
  <c r="K79" i="1"/>
  <c r="K73" i="1"/>
  <c r="K64" i="1"/>
  <c r="K112" i="1" l="1"/>
  <c r="K598" i="1"/>
  <c r="K382" i="1"/>
  <c r="K713" i="1"/>
  <c r="K673" i="1"/>
  <c r="G22" i="1"/>
  <c r="F319" i="1"/>
  <c r="F301" i="1"/>
  <c r="F291" i="1"/>
  <c r="F275" i="1"/>
  <c r="F259" i="1"/>
  <c r="F247" i="1"/>
  <c r="F227" i="1"/>
  <c r="F216" i="1"/>
  <c r="F180" i="1"/>
  <c r="I161" i="1"/>
  <c r="I141" i="1"/>
  <c r="G141" i="1"/>
  <c r="I306" i="1"/>
  <c r="I307" i="1"/>
  <c r="G306" i="1"/>
  <c r="G307" i="1"/>
  <c r="I296" i="1"/>
  <c r="G296" i="1"/>
  <c r="I282" i="1"/>
  <c r="I283" i="1"/>
  <c r="I284" i="1"/>
  <c r="G282" i="1"/>
  <c r="G283" i="1"/>
  <c r="G284" i="1"/>
  <c r="I271" i="1"/>
  <c r="I270" i="1"/>
  <c r="G270" i="1"/>
  <c r="G271" i="1"/>
  <c r="I266" i="1"/>
  <c r="I267" i="1"/>
  <c r="G266" i="1"/>
  <c r="G267" i="1"/>
  <c r="I264" i="1"/>
  <c r="G264" i="1"/>
  <c r="I240" i="1"/>
  <c r="I241" i="1"/>
  <c r="I242" i="1"/>
  <c r="I243" i="1"/>
  <c r="I244" i="1"/>
  <c r="I238" i="1"/>
  <c r="I232" i="1"/>
  <c r="I233" i="1"/>
  <c r="I234" i="1"/>
  <c r="I235" i="1"/>
  <c r="I236" i="1"/>
  <c r="G234" i="1"/>
  <c r="G235" i="1"/>
  <c r="G236" i="1"/>
  <c r="G238" i="1"/>
  <c r="G240" i="1"/>
  <c r="G241" i="1"/>
  <c r="G242" i="1"/>
  <c r="G243" i="1"/>
  <c r="I223" i="1"/>
  <c r="G223" i="1"/>
  <c r="I203" i="1"/>
  <c r="I204" i="1"/>
  <c r="I205" i="1"/>
  <c r="G203" i="1"/>
  <c r="G204" i="1"/>
  <c r="G205" i="1"/>
  <c r="I191" i="1"/>
  <c r="I190" i="1"/>
  <c r="I189" i="1"/>
  <c r="I188" i="1"/>
  <c r="G188" i="1"/>
  <c r="G189" i="1"/>
  <c r="G190" i="1"/>
  <c r="G191" i="1"/>
  <c r="I176" i="1"/>
  <c r="G176" i="1"/>
  <c r="I170" i="1"/>
  <c r="I171" i="1"/>
  <c r="I172" i="1"/>
  <c r="I173" i="1"/>
  <c r="G170" i="1"/>
  <c r="G171" i="1"/>
  <c r="G172" i="1"/>
  <c r="G173" i="1"/>
  <c r="G174" i="1"/>
  <c r="I174" i="1"/>
  <c r="I169" i="1"/>
  <c r="G153" i="1"/>
  <c r="I151" i="1"/>
  <c r="I152" i="1"/>
  <c r="I153" i="1"/>
  <c r="I154" i="1"/>
  <c r="G151" i="1"/>
  <c r="G152" i="1"/>
  <c r="G154" i="1"/>
  <c r="I149" i="1"/>
  <c r="G149" i="1"/>
  <c r="I139" i="1"/>
  <c r="I140" i="1"/>
  <c r="I138" i="1"/>
  <c r="G138" i="1"/>
  <c r="G139" i="1"/>
  <c r="G140" i="1"/>
  <c r="I130" i="1"/>
  <c r="G130" i="1"/>
  <c r="L306" i="1" l="1"/>
  <c r="M306" i="1" s="1"/>
  <c r="L307" i="1"/>
  <c r="M307" i="1" s="1"/>
  <c r="L296" i="1"/>
  <c r="M296" i="1" s="1"/>
  <c r="L141" i="1"/>
  <c r="M141" i="1" s="1"/>
  <c r="L284" i="1"/>
  <c r="M284" i="1" s="1"/>
  <c r="L282" i="1"/>
  <c r="M282" i="1" s="1"/>
  <c r="L283" i="1"/>
  <c r="M283" i="1" s="1"/>
  <c r="L270" i="1"/>
  <c r="M270" i="1" s="1"/>
  <c r="L271" i="1"/>
  <c r="M271" i="1" s="1"/>
  <c r="L241" i="1"/>
  <c r="M241" i="1" s="1"/>
  <c r="L267" i="1"/>
  <c r="M267" i="1" s="1"/>
  <c r="L266" i="1"/>
  <c r="M266" i="1" s="1"/>
  <c r="L242" i="1"/>
  <c r="M242" i="1" s="1"/>
  <c r="L203" i="1"/>
  <c r="M203" i="1" s="1"/>
  <c r="L240" i="1"/>
  <c r="M240" i="1" s="1"/>
  <c r="L264" i="1"/>
  <c r="M264" i="1" s="1"/>
  <c r="L236" i="1"/>
  <c r="M236" i="1" s="1"/>
  <c r="L235" i="1"/>
  <c r="M235" i="1" s="1"/>
  <c r="L234" i="1"/>
  <c r="M234" i="1" s="1"/>
  <c r="L243" i="1"/>
  <c r="M243" i="1" s="1"/>
  <c r="L204" i="1"/>
  <c r="M204" i="1" s="1"/>
  <c r="L223" i="1"/>
  <c r="M223" i="1" s="1"/>
  <c r="L191" i="1"/>
  <c r="M191" i="1" s="1"/>
  <c r="L205" i="1"/>
  <c r="M205" i="1" s="1"/>
  <c r="L190" i="1"/>
  <c r="M190" i="1" s="1"/>
  <c r="L189" i="1"/>
  <c r="M189" i="1" s="1"/>
  <c r="L170" i="1"/>
  <c r="M170" i="1" s="1"/>
  <c r="L188" i="1"/>
  <c r="M188" i="1" s="1"/>
  <c r="L176" i="1"/>
  <c r="M176" i="1" s="1"/>
  <c r="L173" i="1"/>
  <c r="M173" i="1" s="1"/>
  <c r="L172" i="1"/>
  <c r="M172" i="1" s="1"/>
  <c r="L174" i="1"/>
  <c r="M174" i="1" s="1"/>
  <c r="L171" i="1"/>
  <c r="M171" i="1" s="1"/>
  <c r="L152" i="1"/>
  <c r="M152" i="1" s="1"/>
  <c r="L151" i="1"/>
  <c r="M151" i="1" s="1"/>
  <c r="L149" i="1"/>
  <c r="M149" i="1" s="1"/>
  <c r="L153" i="1"/>
  <c r="M153" i="1" s="1"/>
  <c r="L154" i="1"/>
  <c r="M154" i="1" s="1"/>
  <c r="L139" i="1"/>
  <c r="M139" i="1" s="1"/>
  <c r="L138" i="1"/>
  <c r="M138" i="1" s="1"/>
  <c r="L140" i="1"/>
  <c r="M140" i="1" s="1"/>
  <c r="L130" i="1"/>
  <c r="M130" i="1" s="1"/>
  <c r="M527" i="1" l="1"/>
  <c r="M526" i="1" l="1"/>
  <c r="I137" i="1"/>
  <c r="G137" i="1"/>
  <c r="L525" i="1"/>
  <c r="L137" i="1" l="1"/>
  <c r="M137" i="1" s="1"/>
  <c r="B789" i="1"/>
  <c r="N708" i="1" l="1"/>
  <c r="N824" i="1" s="1"/>
  <c r="P702" i="1"/>
  <c r="P823" i="1" s="1"/>
  <c r="O702" i="1"/>
  <c r="O823" i="1" s="1"/>
  <c r="N702" i="1"/>
  <c r="N823" i="1" s="1"/>
  <c r="P697" i="1"/>
  <c r="P822" i="1" s="1"/>
  <c r="O697" i="1"/>
  <c r="O822" i="1" s="1"/>
  <c r="N697" i="1"/>
  <c r="N822" i="1" s="1"/>
  <c r="P687" i="1"/>
  <c r="P821" i="1" s="1"/>
  <c r="O687" i="1"/>
  <c r="O821" i="1" s="1"/>
  <c r="N687" i="1"/>
  <c r="N821" i="1" s="1"/>
  <c r="P677" i="1"/>
  <c r="P820" i="1" s="1"/>
  <c r="O677" i="1"/>
  <c r="O820" i="1" s="1"/>
  <c r="N677" i="1"/>
  <c r="N820" i="1" s="1"/>
  <c r="P669" i="1"/>
  <c r="P816" i="1" s="1"/>
  <c r="O669" i="1"/>
  <c r="O816" i="1" s="1"/>
  <c r="N669" i="1"/>
  <c r="N816" i="1" s="1"/>
  <c r="P662" i="1"/>
  <c r="P815" i="1" s="1"/>
  <c r="O662" i="1"/>
  <c r="O815" i="1" s="1"/>
  <c r="N662" i="1"/>
  <c r="N815" i="1" s="1"/>
  <c r="P656" i="1"/>
  <c r="P814" i="1" s="1"/>
  <c r="O656" i="1"/>
  <c r="O814" i="1" s="1"/>
  <c r="N656" i="1"/>
  <c r="N814" i="1" s="1"/>
  <c r="P640" i="1"/>
  <c r="P813" i="1" s="1"/>
  <c r="O640" i="1"/>
  <c r="O813" i="1" s="1"/>
  <c r="N640" i="1"/>
  <c r="N813" i="1" s="1"/>
  <c r="P607" i="1"/>
  <c r="P812" i="1" s="1"/>
  <c r="O607" i="1"/>
  <c r="O812" i="1" s="1"/>
  <c r="N607" i="1"/>
  <c r="N812" i="1" s="1"/>
  <c r="P601" i="1"/>
  <c r="P811" i="1" s="1"/>
  <c r="O601" i="1"/>
  <c r="O811" i="1" s="1"/>
  <c r="N601" i="1"/>
  <c r="N811" i="1" s="1"/>
  <c r="P590" i="1"/>
  <c r="P807" i="1" s="1"/>
  <c r="O590" i="1"/>
  <c r="O807" i="1" s="1"/>
  <c r="N590" i="1"/>
  <c r="N807" i="1" s="1"/>
  <c r="P806" i="1"/>
  <c r="O574" i="1"/>
  <c r="O806" i="1" s="1"/>
  <c r="N574" i="1"/>
  <c r="N806" i="1" s="1"/>
  <c r="P566" i="1"/>
  <c r="P805" i="1" s="1"/>
  <c r="O566" i="1"/>
  <c r="O805" i="1" s="1"/>
  <c r="N566" i="1"/>
  <c r="N805" i="1" s="1"/>
  <c r="P558" i="1"/>
  <c r="P804" i="1" s="1"/>
  <c r="O558" i="1"/>
  <c r="O804" i="1" s="1"/>
  <c r="N558" i="1"/>
  <c r="N804" i="1" s="1"/>
  <c r="P550" i="1"/>
  <c r="P803" i="1" s="1"/>
  <c r="O550" i="1"/>
  <c r="O803" i="1" s="1"/>
  <c r="N550" i="1"/>
  <c r="N803" i="1" s="1"/>
  <c r="P542" i="1"/>
  <c r="P802" i="1" s="1"/>
  <c r="O542" i="1"/>
  <c r="O802" i="1" s="1"/>
  <c r="N542" i="1"/>
  <c r="N802" i="1" s="1"/>
  <c r="P533" i="1"/>
  <c r="P801" i="1" s="1"/>
  <c r="O533" i="1"/>
  <c r="O801" i="1" s="1"/>
  <c r="N533" i="1"/>
  <c r="N801" i="1" s="1"/>
  <c r="P519" i="1"/>
  <c r="P797" i="1" s="1"/>
  <c r="O519" i="1"/>
  <c r="O797" i="1" s="1"/>
  <c r="N519" i="1"/>
  <c r="N797" i="1" s="1"/>
  <c r="P510" i="1"/>
  <c r="P796" i="1" s="1"/>
  <c r="O510" i="1"/>
  <c r="O796" i="1" s="1"/>
  <c r="N510" i="1"/>
  <c r="N796" i="1" s="1"/>
  <c r="P501" i="1"/>
  <c r="P795" i="1" s="1"/>
  <c r="O501" i="1"/>
  <c r="O795" i="1" s="1"/>
  <c r="N501" i="1"/>
  <c r="N795" i="1" s="1"/>
  <c r="P482" i="1"/>
  <c r="P794" i="1" s="1"/>
  <c r="O482" i="1"/>
  <c r="O794" i="1" s="1"/>
  <c r="N794" i="1"/>
  <c r="P475" i="1"/>
  <c r="P793" i="1" s="1"/>
  <c r="O475" i="1"/>
  <c r="O793" i="1" s="1"/>
  <c r="N475" i="1"/>
  <c r="N793" i="1" s="1"/>
  <c r="P467" i="1"/>
  <c r="P792" i="1" s="1"/>
  <c r="O467" i="1"/>
  <c r="O792" i="1" s="1"/>
  <c r="N467" i="1"/>
  <c r="N792" i="1" s="1"/>
  <c r="P454" i="1"/>
  <c r="P791" i="1" s="1"/>
  <c r="O454" i="1"/>
  <c r="O791" i="1" s="1"/>
  <c r="N454" i="1"/>
  <c r="N791" i="1" s="1"/>
  <c r="P444" i="1"/>
  <c r="P784" i="1" s="1"/>
  <c r="O444" i="1"/>
  <c r="O784" i="1" s="1"/>
  <c r="N444" i="1"/>
  <c r="N784" i="1" s="1"/>
  <c r="P439" i="1"/>
  <c r="P783" i="1" s="1"/>
  <c r="O439" i="1"/>
  <c r="O783" i="1" s="1"/>
  <c r="N439" i="1"/>
  <c r="N783" i="1" s="1"/>
  <c r="P433" i="1"/>
  <c r="P782" i="1" s="1"/>
  <c r="O433" i="1"/>
  <c r="O782" i="1" s="1"/>
  <c r="N433" i="1"/>
  <c r="N782" i="1" s="1"/>
  <c r="P428" i="1"/>
  <c r="P781" i="1" s="1"/>
  <c r="O428" i="1"/>
  <c r="O781" i="1" s="1"/>
  <c r="N428" i="1"/>
  <c r="N781" i="1" s="1"/>
  <c r="P420" i="1"/>
  <c r="P780" i="1" s="1"/>
  <c r="O420" i="1"/>
  <c r="O780" i="1" s="1"/>
  <c r="N420" i="1"/>
  <c r="N780" i="1" s="1"/>
  <c r="P414" i="1"/>
  <c r="P779" i="1" s="1"/>
  <c r="O414" i="1"/>
  <c r="O779" i="1" s="1"/>
  <c r="N414" i="1"/>
  <c r="N779" i="1" s="1"/>
  <c r="P405" i="1"/>
  <c r="P778" i="1" s="1"/>
  <c r="O405" i="1"/>
  <c r="O778" i="1" s="1"/>
  <c r="N405" i="1"/>
  <c r="N778" i="1" s="1"/>
  <c r="P395" i="1"/>
  <c r="P774" i="1" s="1"/>
  <c r="O395" i="1"/>
  <c r="O774" i="1" s="1"/>
  <c r="N395" i="1"/>
  <c r="N774" i="1" s="1"/>
  <c r="P386" i="1"/>
  <c r="P773" i="1" s="1"/>
  <c r="N386" i="1"/>
  <c r="P378" i="1"/>
  <c r="P769" i="1" s="1"/>
  <c r="O378" i="1"/>
  <c r="O769" i="1" s="1"/>
  <c r="N378" i="1"/>
  <c r="N769" i="1" s="1"/>
  <c r="P368" i="1"/>
  <c r="P768" i="1" s="1"/>
  <c r="O368" i="1"/>
  <c r="O768" i="1" s="1"/>
  <c r="N368" i="1"/>
  <c r="N768" i="1" s="1"/>
  <c r="P349" i="1"/>
  <c r="P767" i="1" s="1"/>
  <c r="O349" i="1"/>
  <c r="O767" i="1" s="1"/>
  <c r="N349" i="1"/>
  <c r="N767" i="1" s="1"/>
  <c r="P335" i="1"/>
  <c r="P766" i="1" s="1"/>
  <c r="O335" i="1"/>
  <c r="O766" i="1" s="1"/>
  <c r="N335" i="1"/>
  <c r="P321" i="1"/>
  <c r="O321" i="1"/>
  <c r="N321" i="1"/>
  <c r="P313" i="1"/>
  <c r="O313" i="1"/>
  <c r="N313" i="1"/>
  <c r="P303" i="1"/>
  <c r="O303" i="1"/>
  <c r="N303" i="1"/>
  <c r="P293" i="1"/>
  <c r="O293" i="1"/>
  <c r="N293" i="1"/>
  <c r="P278" i="1"/>
  <c r="O278" i="1"/>
  <c r="N278" i="1"/>
  <c r="P249" i="1"/>
  <c r="O249" i="1"/>
  <c r="N249" i="1"/>
  <c r="P229" i="1"/>
  <c r="O229" i="1"/>
  <c r="N229" i="1"/>
  <c r="P219" i="1"/>
  <c r="O219" i="1"/>
  <c r="N219" i="1"/>
  <c r="O200" i="1"/>
  <c r="N200" i="1"/>
  <c r="N182" i="1"/>
  <c r="P166" i="1"/>
  <c r="O166" i="1"/>
  <c r="N166" i="1"/>
  <c r="P146" i="1"/>
  <c r="O146" i="1"/>
  <c r="N146" i="1"/>
  <c r="P127" i="1"/>
  <c r="O127" i="1"/>
  <c r="N127" i="1"/>
  <c r="P122" i="1"/>
  <c r="P759" i="1" s="1"/>
  <c r="O122" i="1"/>
  <c r="O759" i="1" s="1"/>
  <c r="N122" i="1"/>
  <c r="N759" i="1" s="1"/>
  <c r="P116" i="1"/>
  <c r="O116" i="1"/>
  <c r="N116" i="1"/>
  <c r="N758" i="1" s="1"/>
  <c r="P104" i="1"/>
  <c r="P754" i="1" s="1"/>
  <c r="O104" i="1"/>
  <c r="N104" i="1"/>
  <c r="N754" i="1" s="1"/>
  <c r="P99" i="1"/>
  <c r="P753" i="1" s="1"/>
  <c r="O99" i="1"/>
  <c r="O753" i="1" s="1"/>
  <c r="N99" i="1"/>
  <c r="N753" i="1" s="1"/>
  <c r="P91" i="1"/>
  <c r="P752" i="1" s="1"/>
  <c r="O91" i="1"/>
  <c r="O752" i="1" s="1"/>
  <c r="N91" i="1"/>
  <c r="N752" i="1" s="1"/>
  <c r="P85" i="1"/>
  <c r="P751" i="1" s="1"/>
  <c r="O85" i="1"/>
  <c r="O751" i="1" s="1"/>
  <c r="N85" i="1"/>
  <c r="N751" i="1" s="1"/>
  <c r="P79" i="1"/>
  <c r="P750" i="1" s="1"/>
  <c r="O79" i="1"/>
  <c r="O750" i="1" s="1"/>
  <c r="N79" i="1"/>
  <c r="N750" i="1" s="1"/>
  <c r="P73" i="1"/>
  <c r="O73" i="1"/>
  <c r="O749" i="1" s="1"/>
  <c r="N73" i="1"/>
  <c r="N749" i="1" s="1"/>
  <c r="P64" i="1"/>
  <c r="O64" i="1"/>
  <c r="N64" i="1"/>
  <c r="M595" i="1"/>
  <c r="O758" i="1" l="1"/>
  <c r="O328" i="1"/>
  <c r="N748" i="1"/>
  <c r="N112" i="1"/>
  <c r="N31" i="1" s="1"/>
  <c r="N328" i="1"/>
  <c r="N33" i="1" s="1"/>
  <c r="P748" i="1"/>
  <c r="P112" i="1"/>
  <c r="P31" i="1" s="1"/>
  <c r="P758" i="1"/>
  <c r="P328" i="1"/>
  <c r="P33" i="1" s="1"/>
  <c r="N766" i="1"/>
  <c r="N764" i="1" s="1"/>
  <c r="N382" i="1"/>
  <c r="N35" i="1" s="1"/>
  <c r="O754" i="1"/>
  <c r="O112" i="1"/>
  <c r="O31" i="1" s="1"/>
  <c r="P771" i="1"/>
  <c r="O789" i="1"/>
  <c r="N789" i="1"/>
  <c r="N760" i="1"/>
  <c r="P761" i="1"/>
  <c r="P762" i="1"/>
  <c r="P764" i="1"/>
  <c r="N776" i="1"/>
  <c r="P799" i="1"/>
  <c r="O809" i="1"/>
  <c r="O760" i="1"/>
  <c r="O776" i="1"/>
  <c r="P809" i="1"/>
  <c r="N818" i="1"/>
  <c r="O748" i="1"/>
  <c r="P749" i="1"/>
  <c r="P760" i="1"/>
  <c r="N761" i="1"/>
  <c r="N762" i="1"/>
  <c r="N401" i="1"/>
  <c r="N37" i="1" s="1"/>
  <c r="N773" i="1"/>
  <c r="N771" i="1" s="1"/>
  <c r="P776" i="1"/>
  <c r="N799" i="1"/>
  <c r="O761" i="1"/>
  <c r="O762" i="1"/>
  <c r="O764" i="1"/>
  <c r="O799" i="1"/>
  <c r="N809" i="1"/>
  <c r="N450" i="1"/>
  <c r="N39" i="1" s="1"/>
  <c r="P598" i="1"/>
  <c r="P43" i="1" s="1"/>
  <c r="N713" i="1"/>
  <c r="N47" i="1" s="1"/>
  <c r="N529" i="1"/>
  <c r="N41" i="1" s="1"/>
  <c r="N598" i="1"/>
  <c r="N43" i="1" s="1"/>
  <c r="P401" i="1"/>
  <c r="P37" i="1" s="1"/>
  <c r="P41" i="1"/>
  <c r="O598" i="1"/>
  <c r="O43" i="1" s="1"/>
  <c r="N673" i="1"/>
  <c r="N45" i="1" s="1"/>
  <c r="P673" i="1"/>
  <c r="P45" i="1" s="1"/>
  <c r="O673" i="1"/>
  <c r="O45" i="1" s="1"/>
  <c r="O382" i="1"/>
  <c r="O35" i="1" s="1"/>
  <c r="O450" i="1"/>
  <c r="O39" i="1" s="1"/>
  <c r="P382" i="1"/>
  <c r="P35" i="1" s="1"/>
  <c r="P450" i="1"/>
  <c r="P39" i="1" s="1"/>
  <c r="O529" i="1"/>
  <c r="O41" i="1" s="1"/>
  <c r="O708" i="1" l="1"/>
  <c r="P708" i="1"/>
  <c r="Q824" i="1"/>
  <c r="Q47" i="1"/>
  <c r="Q50" i="1" s="1"/>
  <c r="Q57" i="1" s="1"/>
  <c r="I391" i="1"/>
  <c r="O391" i="1" s="1"/>
  <c r="I388" i="1"/>
  <c r="O33" i="1"/>
  <c r="I392" i="1"/>
  <c r="O392" i="1" s="1"/>
  <c r="N756" i="1"/>
  <c r="O756" i="1"/>
  <c r="N50" i="1"/>
  <c r="I389" i="1" l="1"/>
  <c r="I390" i="1"/>
  <c r="O390" i="1" s="1"/>
  <c r="I393" i="1"/>
  <c r="O393" i="1" s="1"/>
  <c r="N52" i="1"/>
  <c r="N828" i="1" s="1"/>
  <c r="N54" i="1"/>
  <c r="N830" i="1" s="1"/>
  <c r="G148" i="1"/>
  <c r="L148" i="1" s="1"/>
  <c r="G156" i="1"/>
  <c r="G155" i="1"/>
  <c r="K750" i="1"/>
  <c r="K791" i="1"/>
  <c r="F460" i="1"/>
  <c r="L460" i="1" s="1"/>
  <c r="M460" i="1" s="1"/>
  <c r="Z124" i="1"/>
  <c r="Z120" i="1"/>
  <c r="Z119" i="1"/>
  <c r="L405" i="1"/>
  <c r="L778" i="1" s="1"/>
  <c r="L414" i="1"/>
  <c r="L779" i="1" s="1"/>
  <c r="L420" i="1"/>
  <c r="L780" i="1" s="1"/>
  <c r="L428" i="1"/>
  <c r="L781" i="1" s="1"/>
  <c r="L433" i="1"/>
  <c r="L782" i="1" s="1"/>
  <c r="L439" i="1"/>
  <c r="L783" i="1" s="1"/>
  <c r="F455" i="1"/>
  <c r="L455" i="1" s="1"/>
  <c r="F456" i="1"/>
  <c r="L456" i="1" s="1"/>
  <c r="M456" i="1" s="1"/>
  <c r="T124" i="1"/>
  <c r="T129" i="1"/>
  <c r="T148" i="1"/>
  <c r="T168" i="1"/>
  <c r="T184" i="1"/>
  <c r="T202" i="1"/>
  <c r="T221" i="1"/>
  <c r="T231" i="1"/>
  <c r="T251" i="1"/>
  <c r="T263" i="1"/>
  <c r="T280" i="1"/>
  <c r="F459" i="1"/>
  <c r="L459" i="1" s="1"/>
  <c r="M459" i="1" s="1"/>
  <c r="L462" i="1"/>
  <c r="M462" i="1" s="1"/>
  <c r="U124" i="1"/>
  <c r="U129" i="1"/>
  <c r="U148" i="1"/>
  <c r="U168" i="1"/>
  <c r="U184" i="1"/>
  <c r="U202" i="1"/>
  <c r="U221" i="1"/>
  <c r="U231" i="1"/>
  <c r="U251" i="1"/>
  <c r="U263" i="1"/>
  <c r="U280" i="1"/>
  <c r="V124" i="1"/>
  <c r="V129" i="1"/>
  <c r="V148" i="1"/>
  <c r="V168" i="1"/>
  <c r="V184" i="1"/>
  <c r="V202" i="1"/>
  <c r="V221" i="1"/>
  <c r="V231" i="1"/>
  <c r="V251" i="1"/>
  <c r="V263" i="1"/>
  <c r="V280" i="1"/>
  <c r="F470" i="1"/>
  <c r="L470" i="1" s="1"/>
  <c r="M470" i="1" s="1"/>
  <c r="L472" i="1"/>
  <c r="M472" i="1" s="1"/>
  <c r="Z129" i="1"/>
  <c r="Z131" i="1"/>
  <c r="Z132" i="1"/>
  <c r="Z133" i="1"/>
  <c r="Z134" i="1"/>
  <c r="Z135" i="1"/>
  <c r="Z136" i="1"/>
  <c r="Z148" i="1"/>
  <c r="Z150" i="1"/>
  <c r="Z155" i="1"/>
  <c r="Z156" i="1"/>
  <c r="Z157" i="1"/>
  <c r="Z158" i="1"/>
  <c r="Z159" i="1"/>
  <c r="Z160" i="1"/>
  <c r="Z161" i="1"/>
  <c r="Z168" i="1"/>
  <c r="Z169" i="1"/>
  <c r="Z175" i="1"/>
  <c r="Z177" i="1"/>
  <c r="Z184" i="1"/>
  <c r="Z185" i="1"/>
  <c r="Z186" i="1"/>
  <c r="Z187" i="1"/>
  <c r="Z192" i="1"/>
  <c r="Z194" i="1"/>
  <c r="Z195" i="1"/>
  <c r="Z202" i="1"/>
  <c r="Z206" i="1"/>
  <c r="Z207" i="1"/>
  <c r="Z208" i="1"/>
  <c r="Z209" i="1"/>
  <c r="Z210" i="1"/>
  <c r="Z211" i="1"/>
  <c r="Z212" i="1"/>
  <c r="Z213" i="1"/>
  <c r="Z221" i="1"/>
  <c r="Z222" i="1"/>
  <c r="Z224" i="1"/>
  <c r="Z231" i="1"/>
  <c r="Z232" i="1"/>
  <c r="Z233" i="1"/>
  <c r="Z235" i="1"/>
  <c r="Z237" i="1"/>
  <c r="Z238" i="1"/>
  <c r="Z244" i="1"/>
  <c r="Z251" i="1"/>
  <c r="Z252" i="1"/>
  <c r="Z253" i="1"/>
  <c r="Z254" i="1"/>
  <c r="Z255" i="1"/>
  <c r="Z256" i="1"/>
  <c r="Z263" i="1"/>
  <c r="Z265" i="1"/>
  <c r="Z268" i="1"/>
  <c r="Z269" i="1"/>
  <c r="Z272" i="1"/>
  <c r="Z280" i="1"/>
  <c r="Z281" i="1"/>
  <c r="Z285" i="1"/>
  <c r="Z286" i="1"/>
  <c r="Z287" i="1"/>
  <c r="Z288" i="1"/>
  <c r="Z295" i="1"/>
  <c r="Z297" i="1"/>
  <c r="Z298" i="1"/>
  <c r="Z299" i="1"/>
  <c r="Z305" i="1"/>
  <c r="Z308" i="1"/>
  <c r="Z315" i="1"/>
  <c r="Z316" i="1"/>
  <c r="Z317" i="1"/>
  <c r="Z323" i="1"/>
  <c r="Z337" i="1"/>
  <c r="Z338" i="1"/>
  <c r="Z339" i="1"/>
  <c r="Z340" i="1"/>
  <c r="Z341" i="1"/>
  <c r="Z342" i="1"/>
  <c r="Z343" i="1"/>
  <c r="Z344" i="1"/>
  <c r="Z345" i="1"/>
  <c r="Z346" i="1"/>
  <c r="Z347" i="1"/>
  <c r="Z351" i="1"/>
  <c r="Z352" i="1"/>
  <c r="Z353" i="1"/>
  <c r="Z354" i="1"/>
  <c r="Z355" i="1"/>
  <c r="Z356" i="1"/>
  <c r="Z357" i="1"/>
  <c r="Z358" i="1"/>
  <c r="Z359" i="1"/>
  <c r="Z360" i="1"/>
  <c r="Z361" i="1"/>
  <c r="Z362" i="1"/>
  <c r="Z363" i="1"/>
  <c r="Z364" i="1"/>
  <c r="Z365" i="1"/>
  <c r="Z366" i="1"/>
  <c r="Z370" i="1"/>
  <c r="Z371" i="1"/>
  <c r="Z372" i="1"/>
  <c r="Z373" i="1"/>
  <c r="Z374" i="1"/>
  <c r="Z375" i="1"/>
  <c r="Z376" i="1"/>
  <c r="L485" i="1"/>
  <c r="M485" i="1" s="1"/>
  <c r="L486" i="1"/>
  <c r="M486" i="1" s="1"/>
  <c r="L487" i="1"/>
  <c r="M487" i="1" s="1"/>
  <c r="L488" i="1"/>
  <c r="M488" i="1" s="1"/>
  <c r="L489" i="1"/>
  <c r="M489" i="1" s="1"/>
  <c r="L490" i="1"/>
  <c r="M490" i="1" s="1"/>
  <c r="L491" i="1"/>
  <c r="M491" i="1" s="1"/>
  <c r="L492" i="1"/>
  <c r="M492" i="1" s="1"/>
  <c r="L493" i="1"/>
  <c r="M493" i="1" s="1"/>
  <c r="L494" i="1"/>
  <c r="M494" i="1" s="1"/>
  <c r="L495" i="1"/>
  <c r="M495" i="1" s="1"/>
  <c r="L496" i="1"/>
  <c r="M496" i="1" s="1"/>
  <c r="L497" i="1"/>
  <c r="M497" i="1" s="1"/>
  <c r="M502" i="1"/>
  <c r="L512" i="1"/>
  <c r="M512" i="1" s="1"/>
  <c r="L513" i="1"/>
  <c r="M513" i="1" s="1"/>
  <c r="L514" i="1"/>
  <c r="M514" i="1" s="1"/>
  <c r="L515" i="1"/>
  <c r="M515" i="1" s="1"/>
  <c r="L516" i="1"/>
  <c r="M516" i="1" s="1"/>
  <c r="L521" i="1"/>
  <c r="M521" i="1" s="1"/>
  <c r="L522" i="1"/>
  <c r="M522" i="1" s="1"/>
  <c r="L523" i="1"/>
  <c r="M523" i="1" s="1"/>
  <c r="L524" i="1"/>
  <c r="M524" i="1" s="1"/>
  <c r="L534" i="1"/>
  <c r="L535" i="1"/>
  <c r="M535" i="1" s="1"/>
  <c r="L536" i="1"/>
  <c r="M536" i="1" s="1"/>
  <c r="L537" i="1"/>
  <c r="M537" i="1" s="1"/>
  <c r="L538" i="1"/>
  <c r="M538" i="1" s="1"/>
  <c r="L539" i="1"/>
  <c r="M539" i="1" s="1"/>
  <c r="L543" i="1"/>
  <c r="L544" i="1"/>
  <c r="M544" i="1" s="1"/>
  <c r="L545" i="1"/>
  <c r="M545" i="1" s="1"/>
  <c r="L546" i="1"/>
  <c r="M546" i="1" s="1"/>
  <c r="L547" i="1"/>
  <c r="M547" i="1" s="1"/>
  <c r="L551" i="1"/>
  <c r="M551" i="1" s="1"/>
  <c r="L552" i="1"/>
  <c r="M552" i="1" s="1"/>
  <c r="L553" i="1"/>
  <c r="M553" i="1" s="1"/>
  <c r="L554" i="1"/>
  <c r="M554" i="1" s="1"/>
  <c r="L555" i="1"/>
  <c r="M555" i="1" s="1"/>
  <c r="L559" i="1"/>
  <c r="L560" i="1"/>
  <c r="M560" i="1" s="1"/>
  <c r="L561" i="1"/>
  <c r="M561" i="1" s="1"/>
  <c r="L562" i="1"/>
  <c r="M562" i="1" s="1"/>
  <c r="L563" i="1"/>
  <c r="M563" i="1" s="1"/>
  <c r="G295" i="1"/>
  <c r="F567" i="1" s="1"/>
  <c r="L567" i="1" s="1"/>
  <c r="L568" i="1"/>
  <c r="M568" i="1" s="1"/>
  <c r="L569" i="1"/>
  <c r="M569" i="1" s="1"/>
  <c r="L575" i="1"/>
  <c r="M575" i="1" s="1"/>
  <c r="L576" i="1"/>
  <c r="M576" i="1" s="1"/>
  <c r="L577" i="1"/>
  <c r="M577" i="1" s="1"/>
  <c r="L578" i="1"/>
  <c r="M578" i="1" s="1"/>
  <c r="L579" i="1"/>
  <c r="M579" i="1" s="1"/>
  <c r="L580" i="1"/>
  <c r="M580" i="1" s="1"/>
  <c r="L581" i="1"/>
  <c r="M581" i="1" s="1"/>
  <c r="L582" i="1"/>
  <c r="M582" i="1" s="1"/>
  <c r="L583" i="1"/>
  <c r="M583" i="1" s="1"/>
  <c r="L585" i="1"/>
  <c r="M585" i="1" s="1"/>
  <c r="L586" i="1"/>
  <c r="M586" i="1" s="1"/>
  <c r="L587" i="1"/>
  <c r="M587" i="1" s="1"/>
  <c r="L590" i="1"/>
  <c r="L807" i="1" s="1"/>
  <c r="F602" i="1"/>
  <c r="L602" i="1" s="1"/>
  <c r="L604" i="1"/>
  <c r="M604" i="1" s="1"/>
  <c r="F608" i="1"/>
  <c r="L608" i="1" s="1"/>
  <c r="L610" i="1"/>
  <c r="M610" i="1" s="1"/>
  <c r="L611" i="1"/>
  <c r="M611" i="1" s="1"/>
  <c r="F612" i="1"/>
  <c r="L612" i="1" s="1"/>
  <c r="M612" i="1" s="1"/>
  <c r="F613" i="1"/>
  <c r="L613" i="1" s="1"/>
  <c r="M613" i="1" s="1"/>
  <c r="F614" i="1"/>
  <c r="L614" i="1" s="1"/>
  <c r="M614" i="1" s="1"/>
  <c r="L616" i="1"/>
  <c r="M616" i="1" s="1"/>
  <c r="F617" i="1"/>
  <c r="L617" i="1" s="1"/>
  <c r="M617" i="1" s="1"/>
  <c r="L619" i="1"/>
  <c r="M619" i="1" s="1"/>
  <c r="L620" i="1"/>
  <c r="M620" i="1" s="1"/>
  <c r="F623" i="1"/>
  <c r="L623" i="1" s="1"/>
  <c r="M623" i="1" s="1"/>
  <c r="F624" i="1"/>
  <c r="L624" i="1" s="1"/>
  <c r="M624" i="1" s="1"/>
  <c r="F625" i="1"/>
  <c r="L625" i="1" s="1"/>
  <c r="M625" i="1" s="1"/>
  <c r="F626" i="1"/>
  <c r="L626" i="1" s="1"/>
  <c r="M626" i="1" s="1"/>
  <c r="L627" i="1"/>
  <c r="M627" i="1" s="1"/>
  <c r="L628" i="1"/>
  <c r="M628" i="1" s="1"/>
  <c r="L629" i="1"/>
  <c r="M629" i="1" s="1"/>
  <c r="F630" i="1"/>
  <c r="L630" i="1" s="1"/>
  <c r="M630" i="1" s="1"/>
  <c r="F631" i="1"/>
  <c r="L631" i="1" s="1"/>
  <c r="M631" i="1" s="1"/>
  <c r="F632" i="1"/>
  <c r="L632" i="1" s="1"/>
  <c r="M632" i="1" s="1"/>
  <c r="F633" i="1"/>
  <c r="L633" i="1" s="1"/>
  <c r="M633" i="1" s="1"/>
  <c r="F634" i="1"/>
  <c r="M635" i="1"/>
  <c r="M636" i="1"/>
  <c r="F641" i="1"/>
  <c r="L641" i="1" s="1"/>
  <c r="L642" i="1"/>
  <c r="M642" i="1" s="1"/>
  <c r="L643" i="1"/>
  <c r="M643" i="1" s="1"/>
  <c r="L644" i="1"/>
  <c r="M644" i="1" s="1"/>
  <c r="L645" i="1"/>
  <c r="M645" i="1" s="1"/>
  <c r="L646" i="1"/>
  <c r="M646" i="1" s="1"/>
  <c r="L647" i="1"/>
  <c r="M647" i="1" s="1"/>
  <c r="L648" i="1"/>
  <c r="M648" i="1" s="1"/>
  <c r="L649" i="1"/>
  <c r="M649" i="1" s="1"/>
  <c r="L650" i="1"/>
  <c r="M650" i="1" s="1"/>
  <c r="L651" i="1"/>
  <c r="M651" i="1" s="1"/>
  <c r="L652" i="1"/>
  <c r="M652" i="1" s="1"/>
  <c r="M653" i="1"/>
  <c r="L656" i="1"/>
  <c r="L814" i="1" s="1"/>
  <c r="F670" i="1"/>
  <c r="L670" i="1" s="1"/>
  <c r="M663" i="1"/>
  <c r="L664" i="1"/>
  <c r="M664" i="1" s="1"/>
  <c r="L665" i="1"/>
  <c r="M665" i="1" s="1"/>
  <c r="L666" i="1"/>
  <c r="M666" i="1" s="1"/>
  <c r="L687" i="1"/>
  <c r="L821" i="1" s="1"/>
  <c r="K820" i="1"/>
  <c r="G678" i="1"/>
  <c r="L678" i="1" s="1"/>
  <c r="M118" i="1"/>
  <c r="M119" i="1"/>
  <c r="M120" i="1"/>
  <c r="M122" i="1"/>
  <c r="G129" i="1"/>
  <c r="L129" i="1" s="1"/>
  <c r="M129" i="1" s="1"/>
  <c r="G131" i="1"/>
  <c r="I131" i="1"/>
  <c r="G132" i="1"/>
  <c r="I132" i="1"/>
  <c r="I133" i="1"/>
  <c r="L133" i="1" s="1"/>
  <c r="M133" i="1" s="1"/>
  <c r="G134" i="1"/>
  <c r="I134" i="1"/>
  <c r="G135" i="1"/>
  <c r="I135" i="1"/>
  <c r="G136" i="1"/>
  <c r="I136" i="1"/>
  <c r="C144" i="1"/>
  <c r="G150" i="1"/>
  <c r="I150" i="1"/>
  <c r="I155" i="1"/>
  <c r="I156" i="1"/>
  <c r="G157" i="1"/>
  <c r="I157" i="1"/>
  <c r="G158" i="1"/>
  <c r="I158" i="1"/>
  <c r="I159" i="1"/>
  <c r="L159" i="1" s="1"/>
  <c r="M159" i="1" s="1"/>
  <c r="G160" i="1"/>
  <c r="I160" i="1"/>
  <c r="G161" i="1"/>
  <c r="L161" i="1" s="1"/>
  <c r="M161" i="1" s="1"/>
  <c r="C163" i="1"/>
  <c r="C164" i="1"/>
  <c r="K164" i="1" s="1"/>
  <c r="K146" i="1" s="1"/>
  <c r="G168" i="1"/>
  <c r="I168" i="1"/>
  <c r="G169" i="1"/>
  <c r="L169" i="1" s="1"/>
  <c r="G175" i="1"/>
  <c r="I175" i="1"/>
  <c r="G177" i="1"/>
  <c r="I177" i="1"/>
  <c r="C179" i="1"/>
  <c r="C180" i="1"/>
  <c r="G184" i="1"/>
  <c r="L184" i="1" s="1"/>
  <c r="G185" i="1"/>
  <c r="I185" i="1"/>
  <c r="G186" i="1"/>
  <c r="I186" i="1"/>
  <c r="G187" i="1"/>
  <c r="I187" i="1"/>
  <c r="G192" i="1"/>
  <c r="I192" i="1"/>
  <c r="I194" i="1"/>
  <c r="L194" i="1" s="1"/>
  <c r="M194" i="1" s="1"/>
  <c r="G195" i="1"/>
  <c r="I195" i="1"/>
  <c r="C197" i="1"/>
  <c r="C198" i="1"/>
  <c r="G202" i="1"/>
  <c r="L202" i="1" s="1"/>
  <c r="G206" i="1"/>
  <c r="I206" i="1"/>
  <c r="G207" i="1"/>
  <c r="I207" i="1"/>
  <c r="G208" i="1"/>
  <c r="I208" i="1"/>
  <c r="G209" i="1"/>
  <c r="I209" i="1"/>
  <c r="G210" i="1"/>
  <c r="I210" i="1"/>
  <c r="G211" i="1"/>
  <c r="I211" i="1"/>
  <c r="I212" i="1"/>
  <c r="L212" i="1" s="1"/>
  <c r="M212" i="1" s="1"/>
  <c r="G213" i="1"/>
  <c r="I213" i="1"/>
  <c r="C215" i="1"/>
  <c r="C216" i="1"/>
  <c r="G221" i="1"/>
  <c r="I221" i="1"/>
  <c r="G222" i="1"/>
  <c r="I222" i="1"/>
  <c r="G224" i="1"/>
  <c r="I224" i="1"/>
  <c r="C226" i="1"/>
  <c r="C227" i="1"/>
  <c r="G231" i="1"/>
  <c r="I231" i="1"/>
  <c r="G232" i="1"/>
  <c r="L232" i="1" s="1"/>
  <c r="M232" i="1" s="1"/>
  <c r="G233" i="1"/>
  <c r="L233" i="1" s="1"/>
  <c r="M233" i="1" s="1"/>
  <c r="I237" i="1"/>
  <c r="G244" i="1"/>
  <c r="L244" i="1" s="1"/>
  <c r="M244" i="1" s="1"/>
  <c r="C246" i="1"/>
  <c r="C247" i="1"/>
  <c r="G251" i="1"/>
  <c r="I251" i="1"/>
  <c r="G252" i="1"/>
  <c r="I252" i="1"/>
  <c r="G253" i="1"/>
  <c r="I253" i="1"/>
  <c r="G254" i="1"/>
  <c r="I254" i="1"/>
  <c r="G255" i="1"/>
  <c r="I255" i="1"/>
  <c r="G256" i="1"/>
  <c r="I256" i="1"/>
  <c r="C258" i="1"/>
  <c r="C259" i="1"/>
  <c r="G263" i="1"/>
  <c r="I263" i="1"/>
  <c r="G265" i="1"/>
  <c r="I265" i="1"/>
  <c r="G268" i="1"/>
  <c r="I268" i="1"/>
  <c r="I269" i="1"/>
  <c r="L269" i="1" s="1"/>
  <c r="M269" i="1" s="1"/>
  <c r="G272" i="1"/>
  <c r="I272" i="1"/>
  <c r="C274" i="1"/>
  <c r="C275" i="1"/>
  <c r="G280" i="1"/>
  <c r="I280" i="1"/>
  <c r="G281" i="1"/>
  <c r="I281" i="1"/>
  <c r="G285" i="1"/>
  <c r="I285" i="1"/>
  <c r="I286" i="1"/>
  <c r="L286" i="1" s="1"/>
  <c r="M286" i="1" s="1"/>
  <c r="I287" i="1"/>
  <c r="L287" i="1" s="1"/>
  <c r="M287" i="1" s="1"/>
  <c r="G288" i="1"/>
  <c r="I288" i="1"/>
  <c r="C290" i="1"/>
  <c r="C291" i="1"/>
  <c r="I295" i="1"/>
  <c r="G297" i="1"/>
  <c r="I297" i="1"/>
  <c r="G298" i="1"/>
  <c r="I298" i="1"/>
  <c r="C300" i="1"/>
  <c r="C301" i="1"/>
  <c r="G305" i="1"/>
  <c r="I305" i="1"/>
  <c r="G308" i="1"/>
  <c r="I308" i="1"/>
  <c r="C311" i="1"/>
  <c r="K311" i="1" s="1"/>
  <c r="I315" i="1"/>
  <c r="I316" i="1"/>
  <c r="L316" i="1" s="1"/>
  <c r="M316" i="1" s="1"/>
  <c r="C318" i="1"/>
  <c r="C319" i="1"/>
  <c r="I323" i="1"/>
  <c r="L323" i="1" s="1"/>
  <c r="C325" i="1"/>
  <c r="F326" i="1"/>
  <c r="C326" i="1"/>
  <c r="M337" i="1"/>
  <c r="L338" i="1"/>
  <c r="M338" i="1" s="1"/>
  <c r="L339" i="1"/>
  <c r="M339" i="1" s="1"/>
  <c r="L340" i="1"/>
  <c r="M340" i="1" s="1"/>
  <c r="L341" i="1"/>
  <c r="M341" i="1" s="1"/>
  <c r="L342" i="1"/>
  <c r="M342" i="1" s="1"/>
  <c r="L343" i="1"/>
  <c r="M343" i="1" s="1"/>
  <c r="L344" i="1"/>
  <c r="M344" i="1" s="1"/>
  <c r="L345" i="1"/>
  <c r="M345" i="1" s="1"/>
  <c r="L346" i="1"/>
  <c r="M346" i="1" s="1"/>
  <c r="L347" i="1"/>
  <c r="M347" i="1" s="1"/>
  <c r="L352" i="1"/>
  <c r="M352" i="1" s="1"/>
  <c r="L353" i="1"/>
  <c r="M353" i="1" s="1"/>
  <c r="L354" i="1"/>
  <c r="M354" i="1" s="1"/>
  <c r="L355" i="1"/>
  <c r="M355" i="1" s="1"/>
  <c r="L356" i="1"/>
  <c r="M356" i="1" s="1"/>
  <c r="L357" i="1"/>
  <c r="M357" i="1" s="1"/>
  <c r="L358" i="1"/>
  <c r="M358" i="1" s="1"/>
  <c r="L359" i="1"/>
  <c r="M359" i="1" s="1"/>
  <c r="L360" i="1"/>
  <c r="M360" i="1" s="1"/>
  <c r="L361" i="1"/>
  <c r="M361" i="1" s="1"/>
  <c r="L362" i="1"/>
  <c r="M362" i="1" s="1"/>
  <c r="L363" i="1"/>
  <c r="M363" i="1" s="1"/>
  <c r="L364" i="1"/>
  <c r="M364" i="1" s="1"/>
  <c r="L365" i="1"/>
  <c r="M365" i="1" s="1"/>
  <c r="L366" i="1"/>
  <c r="M366" i="1" s="1"/>
  <c r="L370" i="1"/>
  <c r="M370" i="1" s="1"/>
  <c r="L371" i="1"/>
  <c r="M371" i="1" s="1"/>
  <c r="L372" i="1"/>
  <c r="M372" i="1" s="1"/>
  <c r="L373" i="1"/>
  <c r="M373" i="1" s="1"/>
  <c r="L374" i="1"/>
  <c r="M374" i="1" s="1"/>
  <c r="L375" i="1"/>
  <c r="M375" i="1" s="1"/>
  <c r="L376" i="1"/>
  <c r="M376" i="1" s="1"/>
  <c r="M380" i="1"/>
  <c r="M378" i="1" s="1"/>
  <c r="M682" i="1"/>
  <c r="K821" i="1"/>
  <c r="K822" i="1"/>
  <c r="L697" i="1"/>
  <c r="L822" i="1" s="1"/>
  <c r="K823" i="1"/>
  <c r="L702" i="1"/>
  <c r="L823" i="1" s="1"/>
  <c r="K784" i="1"/>
  <c r="K778" i="1"/>
  <c r="K779" i="1"/>
  <c r="K420" i="1"/>
  <c r="K781" i="1"/>
  <c r="K782" i="1"/>
  <c r="K783" i="1"/>
  <c r="W124" i="1"/>
  <c r="W129" i="1"/>
  <c r="W148" i="1"/>
  <c r="W168" i="1"/>
  <c r="W184" i="1"/>
  <c r="W202" i="1"/>
  <c r="W221" i="1"/>
  <c r="W231" i="1"/>
  <c r="W251" i="1"/>
  <c r="W263" i="1"/>
  <c r="W280" i="1"/>
  <c r="F471" i="1"/>
  <c r="K471" i="1" s="1"/>
  <c r="M471" i="1" s="1"/>
  <c r="K793" i="1"/>
  <c r="K794" i="1"/>
  <c r="K505" i="1"/>
  <c r="K796" i="1"/>
  <c r="K797" i="1"/>
  <c r="K812" i="1"/>
  <c r="K813" i="1"/>
  <c r="K814" i="1"/>
  <c r="K815" i="1"/>
  <c r="K816" i="1"/>
  <c r="K802" i="1"/>
  <c r="K803" i="1"/>
  <c r="K804" i="1"/>
  <c r="K805" i="1"/>
  <c r="K806" i="1"/>
  <c r="K807" i="1"/>
  <c r="K773" i="1"/>
  <c r="L116" i="1"/>
  <c r="L758" i="1" s="1"/>
  <c r="L122" i="1"/>
  <c r="L378" i="1"/>
  <c r="L769" i="1" s="1"/>
  <c r="K396" i="1"/>
  <c r="K766" i="1"/>
  <c r="K767" i="1"/>
  <c r="K758" i="1"/>
  <c r="K399" i="1"/>
  <c r="M399" i="1" s="1"/>
  <c r="L395" i="1"/>
  <c r="L774" i="1" s="1"/>
  <c r="K769" i="1"/>
  <c r="K748" i="1"/>
  <c r="L64" i="1"/>
  <c r="K749" i="1"/>
  <c r="L73" i="1"/>
  <c r="L749" i="1" s="1"/>
  <c r="L79" i="1"/>
  <c r="L750" i="1" s="1"/>
  <c r="K751" i="1"/>
  <c r="L85" i="1"/>
  <c r="L751" i="1" s="1"/>
  <c r="K752" i="1"/>
  <c r="L91" i="1"/>
  <c r="K753" i="1"/>
  <c r="L99" i="1"/>
  <c r="L753" i="1" s="1"/>
  <c r="K754" i="1"/>
  <c r="L104" i="1"/>
  <c r="L754" i="1" s="1"/>
  <c r="M680" i="1"/>
  <c r="M683" i="1"/>
  <c r="M684" i="1"/>
  <c r="M685" i="1"/>
  <c r="M688" i="1"/>
  <c r="M689" i="1"/>
  <c r="M690" i="1"/>
  <c r="M691" i="1"/>
  <c r="M692" i="1"/>
  <c r="M693" i="1"/>
  <c r="M694" i="1"/>
  <c r="M698" i="1"/>
  <c r="M700" i="1"/>
  <c r="M703" i="1"/>
  <c r="M704" i="1"/>
  <c r="M705" i="1"/>
  <c r="M706" i="1"/>
  <c r="M605" i="1"/>
  <c r="M621" i="1"/>
  <c r="M622" i="1"/>
  <c r="M637" i="1"/>
  <c r="M654" i="1"/>
  <c r="M657" i="1"/>
  <c r="M658" i="1"/>
  <c r="M659" i="1"/>
  <c r="M660" i="1"/>
  <c r="M671" i="1"/>
  <c r="M667" i="1"/>
  <c r="M540" i="1"/>
  <c r="M548" i="1"/>
  <c r="M556" i="1"/>
  <c r="M564" i="1"/>
  <c r="M571" i="1"/>
  <c r="M584" i="1"/>
  <c r="M588" i="1"/>
  <c r="M591" i="1"/>
  <c r="M592" i="1"/>
  <c r="M593" i="1"/>
  <c r="M594" i="1"/>
  <c r="M461" i="1"/>
  <c r="M464" i="1"/>
  <c r="M465" i="1"/>
  <c r="M473" i="1"/>
  <c r="M479" i="1"/>
  <c r="M480" i="1"/>
  <c r="M503" i="1"/>
  <c r="M506" i="1"/>
  <c r="M507" i="1"/>
  <c r="M508" i="1"/>
  <c r="M517" i="1"/>
  <c r="M525" i="1"/>
  <c r="M446" i="1"/>
  <c r="M447" i="1"/>
  <c r="M448" i="1"/>
  <c r="M406" i="1"/>
  <c r="M407" i="1"/>
  <c r="M408" i="1"/>
  <c r="M409" i="1"/>
  <c r="M410" i="1"/>
  <c r="M411" i="1"/>
  <c r="M412" i="1"/>
  <c r="M415" i="1"/>
  <c r="M416" i="1"/>
  <c r="M417" i="1"/>
  <c r="M418" i="1"/>
  <c r="M421" i="1"/>
  <c r="M422" i="1"/>
  <c r="M423" i="1"/>
  <c r="M424" i="1"/>
  <c r="M425" i="1"/>
  <c r="M426" i="1"/>
  <c r="M430" i="1"/>
  <c r="M431" i="1"/>
  <c r="M435" i="1"/>
  <c r="M436" i="1"/>
  <c r="M437" i="1"/>
  <c r="M440" i="1"/>
  <c r="M441" i="1"/>
  <c r="M442" i="1"/>
  <c r="M65" i="1"/>
  <c r="M66" i="1"/>
  <c r="M67" i="1"/>
  <c r="M68" i="1"/>
  <c r="M69" i="1"/>
  <c r="M70" i="1"/>
  <c r="M71" i="1"/>
  <c r="M74" i="1"/>
  <c r="M75" i="1"/>
  <c r="M76" i="1"/>
  <c r="M77" i="1"/>
  <c r="M80" i="1"/>
  <c r="M81" i="1"/>
  <c r="M82" i="1"/>
  <c r="M83" i="1"/>
  <c r="M86" i="1"/>
  <c r="M87" i="1"/>
  <c r="M88" i="1"/>
  <c r="M89" i="1"/>
  <c r="M92" i="1"/>
  <c r="M93" i="1"/>
  <c r="M94" i="1"/>
  <c r="M95" i="1"/>
  <c r="M96" i="1"/>
  <c r="M97" i="1"/>
  <c r="M100" i="1"/>
  <c r="M102" i="1"/>
  <c r="M105" i="1"/>
  <c r="M106" i="1"/>
  <c r="M107" i="1"/>
  <c r="M108" i="1"/>
  <c r="M110" i="1"/>
  <c r="A642" i="1"/>
  <c r="A643" i="1" s="1"/>
  <c r="A644" i="1" s="1"/>
  <c r="A645" i="1" s="1"/>
  <c r="A646" i="1" s="1"/>
  <c r="A647" i="1" s="1"/>
  <c r="A648" i="1" s="1"/>
  <c r="A649" i="1" s="1"/>
  <c r="A650" i="1" s="1"/>
  <c r="A651" i="1" s="1"/>
  <c r="A652" i="1" s="1"/>
  <c r="A653" i="1" s="1"/>
  <c r="A654" i="1" s="1"/>
  <c r="I709" i="1"/>
  <c r="I711" i="1" s="1"/>
  <c r="D124" i="1"/>
  <c r="G124" i="1" s="1"/>
  <c r="B826" i="1"/>
  <c r="B818" i="1"/>
  <c r="B809" i="1"/>
  <c r="B799" i="1"/>
  <c r="B776" i="1"/>
  <c r="B771" i="1"/>
  <c r="B764" i="1"/>
  <c r="B756" i="1"/>
  <c r="A609" i="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281" i="1"/>
  <c r="A282" i="1" s="1"/>
  <c r="A283" i="1" s="1"/>
  <c r="A284" i="1" s="1"/>
  <c r="A285" i="1" s="1"/>
  <c r="A286" i="1" s="1"/>
  <c r="A287" i="1" s="1"/>
  <c r="A288" i="1" s="1"/>
  <c r="A252" i="1"/>
  <c r="A253" i="1" s="1"/>
  <c r="A254" i="1" s="1"/>
  <c r="A255" i="1" s="1"/>
  <c r="A256" i="1" s="1"/>
  <c r="A232" i="1"/>
  <c r="A233" i="1" s="1"/>
  <c r="A234" i="1" s="1"/>
  <c r="A235" i="1" s="1"/>
  <c r="A236" i="1" s="1"/>
  <c r="A237" i="1" s="1"/>
  <c r="A238" i="1" s="1"/>
  <c r="A239" i="1" s="1"/>
  <c r="A240" i="1" s="1"/>
  <c r="A241" i="1" s="1"/>
  <c r="A242" i="1" s="1"/>
  <c r="A243" i="1" s="1"/>
  <c r="A244" i="1" s="1"/>
  <c r="A222" i="1"/>
  <c r="A223" i="1" s="1"/>
  <c r="A224" i="1" s="1"/>
  <c r="A169" i="1"/>
  <c r="A170" i="1" s="1"/>
  <c r="A171" i="1" s="1"/>
  <c r="A172" i="1" s="1"/>
  <c r="A173" i="1" s="1"/>
  <c r="A174" i="1" s="1"/>
  <c r="A175" i="1" s="1"/>
  <c r="A176" i="1" s="1"/>
  <c r="A177" i="1" s="1"/>
  <c r="A185" i="1"/>
  <c r="A186" i="1" s="1"/>
  <c r="A187" i="1" s="1"/>
  <c r="A188" i="1" s="1"/>
  <c r="A189" i="1" s="1"/>
  <c r="A190" i="1" s="1"/>
  <c r="A191" i="1" s="1"/>
  <c r="A192" i="1" s="1"/>
  <c r="A193" i="1" s="1"/>
  <c r="A194" i="1" s="1"/>
  <c r="A195" i="1" s="1"/>
  <c r="A456" i="1"/>
  <c r="A457" i="1" s="1"/>
  <c r="A458" i="1" s="1"/>
  <c r="A459" i="1" s="1"/>
  <c r="A460" i="1" s="1"/>
  <c r="A461" i="1" s="1"/>
  <c r="A462" i="1" s="1"/>
  <c r="A463" i="1" s="1"/>
  <c r="A464" i="1" s="1"/>
  <c r="A465" i="1" s="1"/>
  <c r="B746" i="1"/>
  <c r="H742" i="1"/>
  <c r="H740" i="1"/>
  <c r="H738" i="1"/>
  <c r="A710" i="1"/>
  <c r="A711" i="1" s="1"/>
  <c r="A704" i="1"/>
  <c r="A705" i="1" s="1"/>
  <c r="A706" i="1" s="1"/>
  <c r="A699" i="1"/>
  <c r="A700" i="1" s="1"/>
  <c r="A689" i="1"/>
  <c r="A690" i="1" s="1"/>
  <c r="A691" i="1" s="1"/>
  <c r="A692" i="1" s="1"/>
  <c r="A693" i="1" s="1"/>
  <c r="A694" i="1" s="1"/>
  <c r="A695" i="1" s="1"/>
  <c r="A679" i="1"/>
  <c r="A680" i="1" s="1"/>
  <c r="A681" i="1" s="1"/>
  <c r="A682" i="1" s="1"/>
  <c r="A683" i="1" s="1"/>
  <c r="A684" i="1" s="1"/>
  <c r="A685" i="1" s="1"/>
  <c r="A352" i="1"/>
  <c r="A353" i="1" s="1"/>
  <c r="A354" i="1" s="1"/>
  <c r="A355" i="1" s="1"/>
  <c r="A356" i="1" s="1"/>
  <c r="A357" i="1" s="1"/>
  <c r="A358" i="1" s="1"/>
  <c r="A359" i="1" s="1"/>
  <c r="A360" i="1" s="1"/>
  <c r="A361" i="1" s="1"/>
  <c r="A362" i="1" s="1"/>
  <c r="A363" i="1" s="1"/>
  <c r="A364" i="1" s="1"/>
  <c r="A365" i="1" s="1"/>
  <c r="A366" i="1" s="1"/>
  <c r="A503" i="1"/>
  <c r="A504" i="1" s="1"/>
  <c r="A505" i="1" s="1"/>
  <c r="A506" i="1" s="1"/>
  <c r="A507" i="1" s="1"/>
  <c r="A508" i="1" s="1"/>
  <c r="A484" i="1"/>
  <c r="A485" i="1" s="1"/>
  <c r="A486" i="1" s="1"/>
  <c r="A487" i="1" s="1"/>
  <c r="A488" i="1" s="1"/>
  <c r="A489" i="1" s="1"/>
  <c r="A490" i="1" s="1"/>
  <c r="A491" i="1" s="1"/>
  <c r="A492" i="1" s="1"/>
  <c r="A493" i="1" s="1"/>
  <c r="A494" i="1" s="1"/>
  <c r="A495" i="1" s="1"/>
  <c r="A496" i="1" s="1"/>
  <c r="A497" i="1" s="1"/>
  <c r="A498" i="1" s="1"/>
  <c r="A664" i="1"/>
  <c r="A665" i="1" s="1"/>
  <c r="A666" i="1" s="1"/>
  <c r="A667" i="1" s="1"/>
  <c r="A658" i="1"/>
  <c r="A659" i="1" s="1"/>
  <c r="A660" i="1" s="1"/>
  <c r="A576" i="1"/>
  <c r="A577" i="1" s="1"/>
  <c r="A578" i="1" s="1"/>
  <c r="A579" i="1" s="1"/>
  <c r="A580" i="1" s="1"/>
  <c r="A581" i="1" s="1"/>
  <c r="A582" i="1" s="1"/>
  <c r="A583" i="1" s="1"/>
  <c r="A584" i="1" s="1"/>
  <c r="A585" i="1" s="1"/>
  <c r="A586" i="1" s="1"/>
  <c r="A587" i="1" s="1"/>
  <c r="A588" i="1" s="1"/>
  <c r="A568" i="1"/>
  <c r="A569" i="1" s="1"/>
  <c r="A570" i="1" s="1"/>
  <c r="A571" i="1" s="1"/>
  <c r="A560" i="1"/>
  <c r="A561" i="1" s="1"/>
  <c r="A562" i="1" s="1"/>
  <c r="A563" i="1" s="1"/>
  <c r="A564" i="1" s="1"/>
  <c r="A552" i="1"/>
  <c r="A553" i="1" s="1"/>
  <c r="A554" i="1" s="1"/>
  <c r="A555" i="1" s="1"/>
  <c r="A556" i="1" s="1"/>
  <c r="A535" i="1"/>
  <c r="A536" i="1" s="1"/>
  <c r="A537" i="1" s="1"/>
  <c r="A538" i="1" s="1"/>
  <c r="A539" i="1" s="1"/>
  <c r="A540" i="1" s="1"/>
  <c r="A521" i="1"/>
  <c r="A522" i="1" s="1"/>
  <c r="A523" i="1" s="1"/>
  <c r="A524" i="1" s="1"/>
  <c r="A525" i="1" s="1"/>
  <c r="A526" i="1" s="1"/>
  <c r="A527" i="1" s="1"/>
  <c r="A512" i="1"/>
  <c r="A513" i="1" s="1"/>
  <c r="A514" i="1" s="1"/>
  <c r="A515" i="1" s="1"/>
  <c r="A516" i="1" s="1"/>
  <c r="A517" i="1" s="1"/>
  <c r="A469" i="1"/>
  <c r="A470" i="1" s="1"/>
  <c r="A471" i="1" s="1"/>
  <c r="A472" i="1" s="1"/>
  <c r="A473" i="1" s="1"/>
  <c r="A446" i="1"/>
  <c r="A447" i="1" s="1"/>
  <c r="A448" i="1" s="1"/>
  <c r="A441" i="1"/>
  <c r="A442" i="1" s="1"/>
  <c r="A435" i="1"/>
  <c r="A436" i="1" s="1"/>
  <c r="A437" i="1" s="1"/>
  <c r="A430" i="1"/>
  <c r="A431" i="1" s="1"/>
  <c r="A422" i="1"/>
  <c r="A423" i="1" s="1"/>
  <c r="A424" i="1" s="1"/>
  <c r="A425" i="1" s="1"/>
  <c r="A426" i="1" s="1"/>
  <c r="A416" i="1"/>
  <c r="A417" i="1" s="1"/>
  <c r="A418" i="1" s="1"/>
  <c r="A407" i="1"/>
  <c r="A408" i="1" s="1"/>
  <c r="A409" i="1" s="1"/>
  <c r="A410" i="1" s="1"/>
  <c r="A411" i="1" s="1"/>
  <c r="A412" i="1" s="1"/>
  <c r="A397" i="1"/>
  <c r="A398" i="1" s="1"/>
  <c r="A399" i="1" s="1"/>
  <c r="A389" i="1"/>
  <c r="A390" i="1" s="1"/>
  <c r="A391" i="1" s="1"/>
  <c r="A392" i="1" s="1"/>
  <c r="A393" i="1" s="1"/>
  <c r="A371" i="1"/>
  <c r="A372" i="1" s="1"/>
  <c r="A373" i="1" s="1"/>
  <c r="A374" i="1" s="1"/>
  <c r="A375" i="1" s="1"/>
  <c r="A376" i="1" s="1"/>
  <c r="A316" i="1"/>
  <c r="A119" i="1"/>
  <c r="A120" i="1" s="1"/>
  <c r="A106" i="1"/>
  <c r="A107" i="1" s="1"/>
  <c r="A108" i="1" s="1"/>
  <c r="A109" i="1" s="1"/>
  <c r="A110" i="1" s="1"/>
  <c r="A101" i="1"/>
  <c r="A102" i="1" s="1"/>
  <c r="A93" i="1"/>
  <c r="A94" i="1" s="1"/>
  <c r="A95" i="1" s="1"/>
  <c r="A96" i="1" s="1"/>
  <c r="A97" i="1" s="1"/>
  <c r="A87" i="1"/>
  <c r="A88" i="1" s="1"/>
  <c r="A89" i="1" s="1"/>
  <c r="A81" i="1"/>
  <c r="A82" i="1" s="1"/>
  <c r="A83" i="1" s="1"/>
  <c r="A75" i="1"/>
  <c r="A76" i="1" s="1"/>
  <c r="A77" i="1" s="1"/>
  <c r="A66" i="1"/>
  <c r="A67" i="1" s="1"/>
  <c r="A68" i="1" s="1"/>
  <c r="A69" i="1" s="1"/>
  <c r="A70" i="1" s="1"/>
  <c r="A71" i="1" s="1"/>
  <c r="D830" i="1"/>
  <c r="A338" i="1"/>
  <c r="A339" i="1" s="1"/>
  <c r="A340" i="1" s="1"/>
  <c r="A341" i="1" s="1"/>
  <c r="A342" i="1" s="1"/>
  <c r="A343" i="1" s="1"/>
  <c r="A344" i="1" s="1"/>
  <c r="A345" i="1" s="1"/>
  <c r="A346" i="1" s="1"/>
  <c r="A347" i="1" s="1"/>
  <c r="A592" i="1"/>
  <c r="A593" i="1" s="1"/>
  <c r="A594" i="1" s="1"/>
  <c r="A595" i="1" s="1"/>
  <c r="A596" i="1" s="1"/>
  <c r="A671" i="1"/>
  <c r="A477" i="1"/>
  <c r="A478" i="1" s="1"/>
  <c r="A479" i="1" s="1"/>
  <c r="A480" i="1" s="1"/>
  <c r="D828" i="1"/>
  <c r="A47" i="1"/>
  <c r="A45" i="1"/>
  <c r="A43" i="1"/>
  <c r="A41" i="1"/>
  <c r="A39" i="1"/>
  <c r="A37" i="1"/>
  <c r="A33" i="1"/>
  <c r="L634" i="1" l="1"/>
  <c r="M634" i="1" s="1"/>
  <c r="K780" i="1"/>
  <c r="M780" i="1" s="1"/>
  <c r="K450" i="1"/>
  <c r="K39" i="1" s="1"/>
  <c r="L484" i="1"/>
  <c r="M484" i="1" s="1"/>
  <c r="F498" i="1"/>
  <c r="L498" i="1" s="1"/>
  <c r="M184" i="1"/>
  <c r="K746" i="1"/>
  <c r="L263" i="1"/>
  <c r="L231" i="1"/>
  <c r="L520" i="1"/>
  <c r="L519" i="1" s="1"/>
  <c r="L797" i="1" s="1"/>
  <c r="L280" i="1"/>
  <c r="K501" i="1"/>
  <c r="K795" i="1" s="1"/>
  <c r="L476" i="1"/>
  <c r="L511" i="1"/>
  <c r="M511" i="1" s="1"/>
  <c r="M510" i="1" s="1"/>
  <c r="L221" i="1"/>
  <c r="L748" i="1"/>
  <c r="M748" i="1" s="1"/>
  <c r="L112" i="1"/>
  <c r="L31" i="1" s="1"/>
  <c r="M148" i="1"/>
  <c r="L445" i="1"/>
  <c r="L444" i="1" s="1"/>
  <c r="K776" i="1"/>
  <c r="M429" i="1"/>
  <c r="M428" i="1" s="1"/>
  <c r="L209" i="1"/>
  <c r="M209" i="1" s="1"/>
  <c r="L206" i="1"/>
  <c r="M206" i="1" s="1"/>
  <c r="L237" i="1"/>
  <c r="M237" i="1" s="1"/>
  <c r="M781" i="1"/>
  <c r="O389" i="1"/>
  <c r="O386" i="1" s="1"/>
  <c r="M699" i="1"/>
  <c r="M697" i="1" s="1"/>
  <c r="K319" i="1"/>
  <c r="K216" i="1"/>
  <c r="K180" i="1"/>
  <c r="K166" i="1" s="1"/>
  <c r="M434" i="1"/>
  <c r="M433" i="1" s="1"/>
  <c r="K301" i="1"/>
  <c r="L224" i="1"/>
  <c r="M224" i="1" s="1"/>
  <c r="L298" i="1"/>
  <c r="M298" i="1" s="1"/>
  <c r="K247" i="1"/>
  <c r="K229" i="1" s="1"/>
  <c r="M753" i="1"/>
  <c r="M101" i="1"/>
  <c r="M99" i="1" s="1"/>
  <c r="M750" i="1"/>
  <c r="K198" i="1"/>
  <c r="M821" i="1"/>
  <c r="L297" i="1"/>
  <c r="M297" i="1" s="1"/>
  <c r="F603" i="1"/>
  <c r="L603" i="1" s="1"/>
  <c r="M603" i="1" s="1"/>
  <c r="M505" i="1"/>
  <c r="M779" i="1"/>
  <c r="L168" i="1"/>
  <c r="F618" i="1"/>
  <c r="L618" i="1" s="1"/>
  <c r="M618" i="1" s="1"/>
  <c r="F609" i="1"/>
  <c r="L609" i="1" s="1"/>
  <c r="M609" i="1" s="1"/>
  <c r="F504" i="1"/>
  <c r="L504" i="1" s="1"/>
  <c r="M504" i="1" s="1"/>
  <c r="M778" i="1"/>
  <c r="K275" i="1"/>
  <c r="L285" i="1"/>
  <c r="M285" i="1" s="1"/>
  <c r="L335" i="1"/>
  <c r="M420" i="1"/>
  <c r="L254" i="1"/>
  <c r="M254" i="1" s="1"/>
  <c r="L265" i="1"/>
  <c r="M265" i="1" s="1"/>
  <c r="L238" i="1"/>
  <c r="M238" i="1" s="1"/>
  <c r="L208" i="1"/>
  <c r="M208" i="1" s="1"/>
  <c r="L187" i="1"/>
  <c r="M187" i="1" s="1"/>
  <c r="L132" i="1"/>
  <c r="L211" i="1"/>
  <c r="M211" i="1" s="1"/>
  <c r="L186" i="1"/>
  <c r="M186" i="1" s="1"/>
  <c r="L134" i="1"/>
  <c r="M134" i="1" s="1"/>
  <c r="L574" i="1"/>
  <c r="L806" i="1" s="1"/>
  <c r="M687" i="1"/>
  <c r="F469" i="1"/>
  <c r="K469" i="1" s="1"/>
  <c r="M783" i="1"/>
  <c r="M823" i="1"/>
  <c r="K291" i="1"/>
  <c r="K278" i="1" s="1"/>
  <c r="K259" i="1"/>
  <c r="K249" i="1" s="1"/>
  <c r="L252" i="1"/>
  <c r="M252" i="1" s="1"/>
  <c r="L177" i="1"/>
  <c r="M177" i="1" s="1"/>
  <c r="L135" i="1"/>
  <c r="M782" i="1"/>
  <c r="L150" i="1"/>
  <c r="M150" i="1" s="1"/>
  <c r="F468" i="1"/>
  <c r="M73" i="1"/>
  <c r="M405" i="1"/>
  <c r="K45" i="1"/>
  <c r="L305" i="1"/>
  <c r="L288" i="1"/>
  <c r="M288" i="1" s="1"/>
  <c r="L253" i="1"/>
  <c r="M253" i="1" s="1"/>
  <c r="L213" i="1"/>
  <c r="M213" i="1" s="1"/>
  <c r="L185" i="1"/>
  <c r="M185" i="1" s="1"/>
  <c r="L175" i="1"/>
  <c r="M175" i="1" s="1"/>
  <c r="M116" i="1"/>
  <c r="M590" i="1"/>
  <c r="M550" i="1"/>
  <c r="M754" i="1"/>
  <c r="K31" i="1"/>
  <c r="M807" i="1"/>
  <c r="L256" i="1"/>
  <c r="M256" i="1" s="1"/>
  <c r="L222" i="1"/>
  <c r="M222" i="1" s="1"/>
  <c r="L207" i="1"/>
  <c r="M207" i="1" s="1"/>
  <c r="L195" i="1"/>
  <c r="M195" i="1" s="1"/>
  <c r="M109" i="1"/>
  <c r="M104" i="1" s="1"/>
  <c r="L368" i="1"/>
  <c r="L768" i="1" s="1"/>
  <c r="K811" i="1"/>
  <c r="K809" i="1" s="1"/>
  <c r="M822" i="1"/>
  <c r="L136" i="1"/>
  <c r="M136" i="1" s="1"/>
  <c r="M769" i="1"/>
  <c r="M814" i="1"/>
  <c r="L281" i="1"/>
  <c r="M281" i="1" s="1"/>
  <c r="L210" i="1"/>
  <c r="M210" i="1" s="1"/>
  <c r="L192" i="1"/>
  <c r="M192" i="1" s="1"/>
  <c r="M662" i="1"/>
  <c r="M79" i="1"/>
  <c r="M439" i="1"/>
  <c r="M656" i="1"/>
  <c r="M749" i="1"/>
  <c r="L315" i="1"/>
  <c r="L272" i="1"/>
  <c r="M272" i="1" s="1"/>
  <c r="L268" i="1"/>
  <c r="M268" i="1" s="1"/>
  <c r="K144" i="1"/>
  <c r="K127" i="1" s="1"/>
  <c r="L131" i="1"/>
  <c r="M131" i="1" s="1"/>
  <c r="F615" i="1"/>
  <c r="L615" i="1" s="1"/>
  <c r="M615" i="1" s="1"/>
  <c r="F458" i="1"/>
  <c r="L458" i="1" s="1"/>
  <c r="M458" i="1" s="1"/>
  <c r="L160" i="1"/>
  <c r="M160" i="1" s="1"/>
  <c r="L157" i="1"/>
  <c r="M157" i="1" s="1"/>
  <c r="L156" i="1"/>
  <c r="M156" i="1" s="1"/>
  <c r="L155" i="1"/>
  <c r="M155" i="1" s="1"/>
  <c r="K35" i="1"/>
  <c r="K768" i="1"/>
  <c r="L542" i="1"/>
  <c r="L802" i="1" s="1"/>
  <c r="M543" i="1"/>
  <c r="M542" i="1" s="1"/>
  <c r="H679" i="1"/>
  <c r="L679" i="1" s="1"/>
  <c r="M679" i="1" s="1"/>
  <c r="M678" i="1"/>
  <c r="L669" i="1"/>
  <c r="L816" i="1" s="1"/>
  <c r="M670" i="1"/>
  <c r="M669" i="1" s="1"/>
  <c r="M602" i="1"/>
  <c r="M455" i="1"/>
  <c r="K759" i="1"/>
  <c r="L759" i="1"/>
  <c r="M323" i="1"/>
  <c r="K824" i="1"/>
  <c r="K818" i="1" s="1"/>
  <c r="K47" i="1"/>
  <c r="L640" i="1"/>
  <c r="L813" i="1" s="1"/>
  <c r="M641" i="1"/>
  <c r="M640" i="1" s="1"/>
  <c r="L558" i="1"/>
  <c r="L804" i="1" s="1"/>
  <c r="M559" i="1"/>
  <c r="M558" i="1" s="1"/>
  <c r="M91" i="1"/>
  <c r="M64" i="1"/>
  <c r="M414" i="1"/>
  <c r="F397" i="1"/>
  <c r="K397" i="1" s="1"/>
  <c r="M397" i="1" s="1"/>
  <c r="K326" i="1"/>
  <c r="K321" i="1" s="1"/>
  <c r="L295" i="1"/>
  <c r="L251" i="1"/>
  <c r="K227" i="1"/>
  <c r="K219" i="1" s="1"/>
  <c r="M169" i="1"/>
  <c r="L550" i="1"/>
  <c r="L803" i="1" s="1"/>
  <c r="L478" i="1"/>
  <c r="M478" i="1" s="1"/>
  <c r="F463" i="1"/>
  <c r="L463" i="1" s="1"/>
  <c r="M463" i="1" s="1"/>
  <c r="L752" i="1"/>
  <c r="F570" i="1"/>
  <c r="L570" i="1" s="1"/>
  <c r="M570" i="1" s="1"/>
  <c r="M534" i="1"/>
  <c r="M533" i="1" s="1"/>
  <c r="L533" i="1"/>
  <c r="M396" i="1"/>
  <c r="K801" i="1"/>
  <c r="K43" i="1"/>
  <c r="M351" i="1"/>
  <c r="M349" i="1" s="1"/>
  <c r="L349" i="1"/>
  <c r="M574" i="1"/>
  <c r="M335" i="1"/>
  <c r="M85" i="1"/>
  <c r="M608" i="1"/>
  <c r="M702" i="1"/>
  <c r="M751" i="1"/>
  <c r="M758" i="1"/>
  <c r="M368" i="1"/>
  <c r="L308" i="1"/>
  <c r="L255" i="1"/>
  <c r="M255" i="1" s="1"/>
  <c r="L158" i="1"/>
  <c r="M158" i="1" s="1"/>
  <c r="L662" i="1"/>
  <c r="L815" i="1" s="1"/>
  <c r="L477" i="1"/>
  <c r="M477" i="1" s="1"/>
  <c r="F457" i="1"/>
  <c r="L457" i="1" s="1"/>
  <c r="M457" i="1" s="1"/>
  <c r="F274" i="1" l="1"/>
  <c r="L510" i="1"/>
  <c r="L796" i="1" s="1"/>
  <c r="M382" i="1"/>
  <c r="M445" i="1"/>
  <c r="M444" i="1" s="1"/>
  <c r="M450" i="1" s="1"/>
  <c r="M39" i="1" s="1"/>
  <c r="M520" i="1"/>
  <c r="M519" i="1" s="1"/>
  <c r="F197" i="1"/>
  <c r="L197" i="1" s="1"/>
  <c r="M197" i="1" s="1"/>
  <c r="F318" i="1"/>
  <c r="L318" i="1" s="1"/>
  <c r="M318" i="1" s="1"/>
  <c r="L784" i="1"/>
  <c r="L450" i="1"/>
  <c r="L39" i="1" s="1"/>
  <c r="M112" i="1"/>
  <c r="M31" i="1" s="1"/>
  <c r="L766" i="1"/>
  <c r="M766" i="1" s="1"/>
  <c r="L382" i="1"/>
  <c r="L35" i="1" s="1"/>
  <c r="M319" i="1"/>
  <c r="K313" i="1"/>
  <c r="F163" i="1"/>
  <c r="M469" i="1"/>
  <c r="K467" i="1"/>
  <c r="K529" i="1" s="1"/>
  <c r="L566" i="1"/>
  <c r="L805" i="1" s="1"/>
  <c r="M301" i="1"/>
  <c r="K293" i="1"/>
  <c r="F226" i="1"/>
  <c r="L226" i="1" s="1"/>
  <c r="M226" i="1" s="1"/>
  <c r="L468" i="1"/>
  <c r="M468" i="1" s="1"/>
  <c r="M311" i="1"/>
  <c r="K303" i="1"/>
  <c r="M275" i="1"/>
  <c r="K261" i="1"/>
  <c r="K761" i="1" s="1"/>
  <c r="F258" i="1"/>
  <c r="L258" i="1" s="1"/>
  <c r="M258" i="1" s="1"/>
  <c r="M216" i="1"/>
  <c r="K200" i="1"/>
  <c r="F215" i="1"/>
  <c r="L215" i="1" s="1"/>
  <c r="M215" i="1" s="1"/>
  <c r="B330" i="1"/>
  <c r="K182" i="1"/>
  <c r="M135" i="1"/>
  <c r="F143" i="1"/>
  <c r="L143" i="1" s="1"/>
  <c r="M498" i="1"/>
  <c r="L482" i="1"/>
  <c r="L794" i="1" s="1"/>
  <c r="F300" i="1"/>
  <c r="L300" i="1" s="1"/>
  <c r="M300" i="1" s="1"/>
  <c r="M132" i="1"/>
  <c r="M280" i="1"/>
  <c r="F290" i="1"/>
  <c r="L290" i="1" s="1"/>
  <c r="M290" i="1" s="1"/>
  <c r="M168" i="1"/>
  <c r="F179" i="1"/>
  <c r="L179" i="1" s="1"/>
  <c r="M179" i="1" s="1"/>
  <c r="L274" i="1"/>
  <c r="M274" i="1" s="1"/>
  <c r="M221" i="1"/>
  <c r="M202" i="1"/>
  <c r="M315" i="1"/>
  <c r="M231" i="1"/>
  <c r="F246" i="1"/>
  <c r="M305" i="1"/>
  <c r="F310" i="1"/>
  <c r="L310" i="1" s="1"/>
  <c r="M310" i="1" s="1"/>
  <c r="M180" i="1"/>
  <c r="O773" i="1"/>
  <c r="O771" i="1" s="1"/>
  <c r="O401" i="1"/>
  <c r="O37" i="1" s="1"/>
  <c r="L501" i="1"/>
  <c r="L795" i="1" s="1"/>
  <c r="M795" i="1" s="1"/>
  <c r="M247" i="1"/>
  <c r="M291" i="1"/>
  <c r="M816" i="1"/>
  <c r="M796" i="1"/>
  <c r="L746" i="1"/>
  <c r="M797" i="1"/>
  <c r="M813" i="1"/>
  <c r="M802" i="1"/>
  <c r="M752" i="1"/>
  <c r="M164" i="1"/>
  <c r="M803" i="1"/>
  <c r="L601" i="1"/>
  <c r="L811" i="1" s="1"/>
  <c r="M501" i="1"/>
  <c r="M815" i="1"/>
  <c r="M804" i="1"/>
  <c r="M144" i="1"/>
  <c r="M806" i="1"/>
  <c r="M198" i="1"/>
  <c r="M601" i="1"/>
  <c r="M259" i="1"/>
  <c r="L607" i="1"/>
  <c r="L812" i="1" s="1"/>
  <c r="M607" i="1"/>
  <c r="M227" i="1"/>
  <c r="M326" i="1"/>
  <c r="M483" i="1"/>
  <c r="L454" i="1"/>
  <c r="K799" i="1"/>
  <c r="M567" i="1"/>
  <c r="M476" i="1"/>
  <c r="M475" i="1" s="1"/>
  <c r="L475" i="1"/>
  <c r="L793" i="1" s="1"/>
  <c r="M295" i="1"/>
  <c r="M768" i="1"/>
  <c r="K764" i="1"/>
  <c r="M35" i="1"/>
  <c r="M454" i="1"/>
  <c r="M251" i="1"/>
  <c r="M308" i="1"/>
  <c r="L767" i="1"/>
  <c r="L801" i="1"/>
  <c r="M263" i="1"/>
  <c r="M759" i="1"/>
  <c r="F325" i="1"/>
  <c r="L325" i="1" s="1"/>
  <c r="M325" i="1" s="1"/>
  <c r="M467" i="1" l="1"/>
  <c r="M313" i="1"/>
  <c r="K792" i="1"/>
  <c r="K789" i="1" s="1"/>
  <c r="L467" i="1"/>
  <c r="H710" i="1" s="1"/>
  <c r="M482" i="1"/>
  <c r="M529" i="1" s="1"/>
  <c r="M41" i="1" s="1"/>
  <c r="M200" i="1"/>
  <c r="L246" i="1"/>
  <c r="M246" i="1" s="1"/>
  <c r="M229" i="1" s="1"/>
  <c r="M566" i="1"/>
  <c r="M598" i="1" s="1"/>
  <c r="M43" i="1" s="1"/>
  <c r="K328" i="1"/>
  <c r="M784" i="1"/>
  <c r="M776" i="1" s="1"/>
  <c r="L776" i="1"/>
  <c r="L163" i="1"/>
  <c r="M163" i="1" s="1"/>
  <c r="M146" i="1" s="1"/>
  <c r="M166" i="1"/>
  <c r="K762" i="1"/>
  <c r="M321" i="1"/>
  <c r="L313" i="1"/>
  <c r="K41" i="1"/>
  <c r="M278" i="1"/>
  <c r="N746" i="1"/>
  <c r="M793" i="1"/>
  <c r="M794" i="1"/>
  <c r="M812" i="1"/>
  <c r="L166" i="1"/>
  <c r="M261" i="1"/>
  <c r="M805" i="1"/>
  <c r="M801" i="1"/>
  <c r="L219" i="1"/>
  <c r="M746" i="1"/>
  <c r="M673" i="1"/>
  <c r="M45" i="1" s="1"/>
  <c r="M182" i="1"/>
  <c r="M219" i="1"/>
  <c r="L673" i="1"/>
  <c r="L45" i="1" s="1"/>
  <c r="L278" i="1"/>
  <c r="L200" i="1"/>
  <c r="L261" i="1"/>
  <c r="L598" i="1"/>
  <c r="L43" i="1" s="1"/>
  <c r="L182" i="1"/>
  <c r="L249" i="1"/>
  <c r="M767" i="1"/>
  <c r="L764" i="1"/>
  <c r="L791" i="1"/>
  <c r="L321" i="1"/>
  <c r="L293" i="1"/>
  <c r="L303" i="1"/>
  <c r="M249" i="1"/>
  <c r="L809" i="1"/>
  <c r="M811" i="1"/>
  <c r="L799" i="1"/>
  <c r="M303" i="1"/>
  <c r="K760" i="1"/>
  <c r="M293" i="1"/>
  <c r="L229" i="1" l="1"/>
  <c r="L529" i="1"/>
  <c r="L41" i="1" s="1"/>
  <c r="H709" i="1" s="1"/>
  <c r="L709" i="1" s="1"/>
  <c r="M709" i="1" s="1"/>
  <c r="L792" i="1"/>
  <c r="M792" i="1" s="1"/>
  <c r="L710" i="1"/>
  <c r="M710" i="1" s="1"/>
  <c r="K756" i="1"/>
  <c r="B329" i="1"/>
  <c r="B331" i="1" s="1"/>
  <c r="L146" i="1"/>
  <c r="M799" i="1"/>
  <c r="O746" i="1"/>
  <c r="M809" i="1"/>
  <c r="M764" i="1"/>
  <c r="L761" i="1"/>
  <c r="L762" i="1"/>
  <c r="F398" i="1"/>
  <c r="K398" i="1" s="1"/>
  <c r="K395" i="1" s="1"/>
  <c r="K401" i="1" s="1"/>
  <c r="K33" i="1"/>
  <c r="M791" i="1"/>
  <c r="L789" i="1" l="1"/>
  <c r="M789" i="1"/>
  <c r="M762" i="1"/>
  <c r="N826" i="1"/>
  <c r="M761" i="1"/>
  <c r="M398" i="1"/>
  <c r="M395" i="1" s="1"/>
  <c r="J774" i="1" s="1"/>
  <c r="J771" i="1" s="1"/>
  <c r="H711" i="1"/>
  <c r="L711" i="1" s="1"/>
  <c r="K37" i="1" l="1"/>
  <c r="K50" i="1" s="1"/>
  <c r="K774" i="1"/>
  <c r="M711" i="1"/>
  <c r="M708" i="1" s="1"/>
  <c r="L708" i="1"/>
  <c r="K52" i="1" l="1"/>
  <c r="K828" i="1" s="1"/>
  <c r="K54" i="1"/>
  <c r="L824" i="1"/>
  <c r="M774" i="1"/>
  <c r="K771" i="1"/>
  <c r="K826" i="1" s="1"/>
  <c r="K57" i="1" l="1"/>
  <c r="M824" i="1"/>
  <c r="O824" i="1"/>
  <c r="O818" i="1" s="1"/>
  <c r="O826" i="1" s="1"/>
  <c r="O713" i="1"/>
  <c r="O47" i="1" s="1"/>
  <c r="O50" i="1" s="1"/>
  <c r="O57" i="1" s="1"/>
  <c r="P824" i="1"/>
  <c r="P818" i="1" s="1"/>
  <c r="P826" i="1" s="1"/>
  <c r="P47" i="1"/>
  <c r="P50" i="1" s="1"/>
  <c r="P57" i="1" s="1"/>
  <c r="K830" i="1"/>
  <c r="K832" i="1" s="1"/>
  <c r="P58" i="1" l="1"/>
  <c r="P59" i="1" s="1"/>
  <c r="Q58" i="1"/>
  <c r="Q59" i="1" s="1"/>
  <c r="P828" i="1"/>
  <c r="P830" i="1"/>
  <c r="O828" i="1"/>
  <c r="O830" i="1"/>
  <c r="N832" i="1"/>
  <c r="N57" i="1"/>
  <c r="P832" i="1" l="1"/>
  <c r="O832" i="1"/>
  <c r="L127" i="1" l="1"/>
  <c r="L328" i="1" s="1"/>
  <c r="L760" i="1" l="1"/>
  <c r="M760" i="1" s="1"/>
  <c r="M756" i="1" s="1"/>
  <c r="F392" i="1"/>
  <c r="L392" i="1" s="1"/>
  <c r="M392" i="1" s="1"/>
  <c r="M143" i="1"/>
  <c r="M127" i="1" s="1"/>
  <c r="M328" i="1" l="1"/>
  <c r="M33" i="1" s="1"/>
  <c r="L756" i="1"/>
  <c r="L33" i="1"/>
  <c r="F388" i="1"/>
  <c r="L388" i="1" s="1"/>
  <c r="F391" i="1"/>
  <c r="L391" i="1" s="1"/>
  <c r="M391" i="1" s="1"/>
  <c r="H681" i="1" l="1"/>
  <c r="L681" i="1" s="1"/>
  <c r="M681" i="1" s="1"/>
  <c r="M677" i="1" s="1"/>
  <c r="M713" i="1" s="1"/>
  <c r="M47" i="1" s="1"/>
  <c r="F390" i="1"/>
  <c r="L390" i="1" s="1"/>
  <c r="M390" i="1" s="1"/>
  <c r="F393" i="1"/>
  <c r="L393" i="1" s="1"/>
  <c r="M393" i="1" s="1"/>
  <c r="L677" i="1" l="1"/>
  <c r="L713" i="1" s="1"/>
  <c r="L47" i="1" s="1"/>
  <c r="F389" i="1"/>
  <c r="L389" i="1" s="1"/>
  <c r="M389" i="1" s="1"/>
  <c r="M388" i="1"/>
  <c r="L820" i="1" l="1"/>
  <c r="M820" i="1" s="1"/>
  <c r="M818" i="1" s="1"/>
  <c r="L386" i="1"/>
  <c r="L773" i="1" s="1"/>
  <c r="M386" i="1"/>
  <c r="M401" i="1" s="1"/>
  <c r="M37" i="1" s="1"/>
  <c r="M50" i="1" s="1"/>
  <c r="L818" i="1" l="1"/>
  <c r="L401" i="1"/>
  <c r="L37" i="1" s="1"/>
  <c r="L50" i="1" s="1"/>
  <c r="L52" i="1" s="1"/>
  <c r="M52" i="1" s="1"/>
  <c r="M773" i="1"/>
  <c r="M771" i="1" s="1"/>
  <c r="M826" i="1" s="1"/>
  <c r="L771" i="1"/>
  <c r="L826" i="1" l="1"/>
  <c r="L54" i="1"/>
  <c r="M54" i="1" s="1"/>
  <c r="L828" i="1"/>
  <c r="L830" i="1" l="1"/>
  <c r="M830" i="1" s="1"/>
  <c r="L57" i="1"/>
  <c r="M57" i="1"/>
  <c r="M828" i="1"/>
  <c r="L832" i="1" l="1"/>
  <c r="M832" i="1"/>
</calcChain>
</file>

<file path=xl/sharedStrings.xml><?xml version="1.0" encoding="utf-8"?>
<sst xmlns="http://schemas.openxmlformats.org/spreadsheetml/2006/main" count="1410" uniqueCount="670">
  <si>
    <t>Copie de travail (contrôles)</t>
  </si>
  <si>
    <t>Télécinéma rushes sur DVcam</t>
  </si>
  <si>
    <t>Cassettes Dvcam</t>
  </si>
  <si>
    <t>Signature</t>
  </si>
  <si>
    <t>3.3  Petits rôles, figurants</t>
  </si>
  <si>
    <t>Frais de gestion AVS</t>
  </si>
  <si>
    <t>5.3  Meubles et accessoires</t>
  </si>
  <si>
    <t>Prises de vue spéciales</t>
  </si>
  <si>
    <t>Steadycam</t>
  </si>
  <si>
    <t>Location matériel éclairage</t>
  </si>
  <si>
    <t>Talkies walkies (avec concession)</t>
  </si>
  <si>
    <t>8.1  Pellicule</t>
  </si>
  <si>
    <t>PELLICULE / LABORATOIRES / VIDEOS</t>
  </si>
  <si>
    <t xml:space="preserve">min. </t>
  </si>
  <si>
    <t>Copie de sécurité sur DVcam, repiquage son incl.</t>
  </si>
  <si>
    <t>Meubles et accessoires</t>
  </si>
  <si>
    <t>Régie et divers</t>
  </si>
  <si>
    <t>Matériel machinerie</t>
  </si>
  <si>
    <r>
      <t>B</t>
    </r>
    <r>
      <rPr>
        <sz val="10"/>
        <rFont val="Arial"/>
        <family val="2"/>
      </rPr>
      <t xml:space="preserve"> = Indemnité pour le blanchissage, par jour de tournage à l'extérieur</t>
    </r>
  </si>
  <si>
    <t>Assurance casco voiture</t>
  </si>
  <si>
    <t>Originaux photos de presse</t>
  </si>
  <si>
    <t>9.5  TVA après déduction de l'impôt préalable</t>
  </si>
  <si>
    <r>
      <t xml:space="preserve">P </t>
    </r>
    <r>
      <rPr>
        <sz val="10"/>
        <rFont val="Arial"/>
        <family val="2"/>
      </rPr>
      <t>= Nombre de semaines de préparation, calculer individuellement</t>
    </r>
  </si>
  <si>
    <t>1 à</t>
  </si>
  <si>
    <t>TVA non-récupérable</t>
  </si>
  <si>
    <t>studio</t>
  </si>
  <si>
    <t>Sous-titrage</t>
  </si>
  <si>
    <t xml:space="preserve">Copie rectifiée </t>
  </si>
  <si>
    <t>Le mixage n'est calculé ici que si les salaires ne sont pas compris dans le poste 7.6 Auditorium</t>
  </si>
  <si>
    <t>Le montage son n'est calculé ici que si les salaires ne sont pas compris dans le poste 7.6 Auditorium</t>
  </si>
  <si>
    <t>Total de toutes les semaines de location, sert à l'évaluation des coûts de carburant et de parking.</t>
  </si>
  <si>
    <t>Régie de plateau</t>
  </si>
  <si>
    <t>VT</t>
  </si>
  <si>
    <t>Vt = voiture de tourisme</t>
  </si>
  <si>
    <t>Location local de maquillage</t>
  </si>
  <si>
    <t>Location appareils photo</t>
  </si>
  <si>
    <t>Caméra 2nd Unit</t>
  </si>
  <si>
    <t>Keycode / Traitement des données</t>
  </si>
  <si>
    <t>Nettoyage négatif</t>
  </si>
  <si>
    <t>MOYENS TECHNIQUES</t>
  </si>
  <si>
    <t>Report son avec timecode ARRI/Aaton</t>
  </si>
  <si>
    <t>CD miroir pour montage</t>
  </si>
  <si>
    <t>Liste EDL / séparer et trier</t>
  </si>
  <si>
    <t>Montage négatif, vidéo/EDL</t>
  </si>
  <si>
    <t>Trucages/Fondus</t>
  </si>
  <si>
    <t>Travaux titres (générique début et fin)</t>
  </si>
  <si>
    <t>Négatif son optique, Dolby Digital</t>
  </si>
  <si>
    <t>Telécinéma</t>
  </si>
  <si>
    <t>Préparation des négatifs son et images</t>
  </si>
  <si>
    <t>Copie zéro</t>
  </si>
  <si>
    <t>1ère copie de série</t>
  </si>
  <si>
    <t>Copie lowcontrast</t>
  </si>
  <si>
    <t>Copie antenne</t>
  </si>
  <si>
    <t>Montage Online</t>
  </si>
  <si>
    <t>Correction des couleurs, retouches, titrage</t>
  </si>
  <si>
    <t>Synthèse d'image</t>
  </si>
  <si>
    <t>Digitalisation / Masterisation</t>
  </si>
  <si>
    <t>Transferts</t>
  </si>
  <si>
    <t>Droit de timbre fédéral</t>
  </si>
  <si>
    <t>Repérages (dépenses et frais)</t>
  </si>
  <si>
    <t>Casting (studio, honoraires, consommables et frais)</t>
  </si>
  <si>
    <t>(si contrat, musiciens et studio inclus)</t>
  </si>
  <si>
    <t>P/T/F/M</t>
  </si>
  <si>
    <t>Accessoires, location et consommables</t>
  </si>
  <si>
    <t>Costumes, location et consommables</t>
  </si>
  <si>
    <t>Blanchissage équipe</t>
  </si>
  <si>
    <t>Raccords services industriels (électricité incl.)</t>
  </si>
  <si>
    <t>Voiture travelling</t>
  </si>
  <si>
    <t xml:space="preserve">Hélicoptère </t>
  </si>
  <si>
    <t>Digitalisations image et son</t>
  </si>
  <si>
    <t>Location salle de montage</t>
  </si>
  <si>
    <t>Salaire de base = Mettre ici le salaire hebdomadaire ou journalier</t>
  </si>
  <si>
    <t>FO</t>
  </si>
  <si>
    <t>(sans FO)</t>
  </si>
  <si>
    <t>Indemnités par jour</t>
  </si>
  <si>
    <t>Lié à la colonne "DP" équipe</t>
  </si>
  <si>
    <t>Décors, costumes et maquillage</t>
  </si>
  <si>
    <t>(honoraires et droits)</t>
  </si>
  <si>
    <t>Frais de financement</t>
  </si>
  <si>
    <t>Photographe de plateau</t>
  </si>
  <si>
    <t>5.4  Moyens de transport jouants</t>
  </si>
  <si>
    <t>Feux, explosions</t>
  </si>
  <si>
    <t>Transport décors</t>
  </si>
  <si>
    <t>Transport accessoires recherche</t>
  </si>
  <si>
    <t>Transport accessoires plateau</t>
  </si>
  <si>
    <t>Fret aérien (surpoids)</t>
  </si>
  <si>
    <t>Location loges (machines à laver incl.)</t>
  </si>
  <si>
    <t>Lié à la colonne "B" équipe</t>
  </si>
  <si>
    <t>Lié à la colonne "HS", équipe</t>
  </si>
  <si>
    <t>Lié à la colonne "HE", équipe</t>
  </si>
  <si>
    <t>3.1  Rôles principaux</t>
  </si>
  <si>
    <t>Y compris les coûts de raccordements provisoires</t>
  </si>
  <si>
    <t>Lié à la durée de travail du chef monteur</t>
  </si>
  <si>
    <t>Mettre le cours du jour pour la £</t>
  </si>
  <si>
    <t>Attention: Les titres peuvent aussi être réalisés de manière électronique.</t>
  </si>
  <si>
    <t>Taux de prime : demander une offre à une assurance</t>
  </si>
  <si>
    <t>Mettre le total des coûts de réalisation</t>
  </si>
  <si>
    <t>sem.</t>
  </si>
  <si>
    <t>sem. à</t>
  </si>
  <si>
    <t xml:space="preserve">nuits </t>
  </si>
  <si>
    <t>autos</t>
  </si>
  <si>
    <t>pièce</t>
  </si>
  <si>
    <t>m.</t>
  </si>
  <si>
    <t>heures</t>
  </si>
  <si>
    <t>h.</t>
  </si>
  <si>
    <t>min.</t>
  </si>
  <si>
    <t>min</t>
  </si>
  <si>
    <t>pièces</t>
  </si>
  <si>
    <t>mètres (m.)</t>
  </si>
  <si>
    <t>minutes (min.)</t>
  </si>
  <si>
    <t>semaines (sem.)</t>
  </si>
  <si>
    <t>Date</t>
  </si>
  <si>
    <t>….</t>
  </si>
  <si>
    <t>Documentaliste</t>
  </si>
  <si>
    <t>FO, vacances comprises</t>
  </si>
  <si>
    <t>Cachet par jour</t>
  </si>
  <si>
    <t>(salaire et matériel forfait selon offre)</t>
  </si>
  <si>
    <t>2.33  Collaborateurs réalisation</t>
  </si>
  <si>
    <t>salaire de base</t>
  </si>
  <si>
    <t>2.34  Prises de vue</t>
  </si>
  <si>
    <t>Heures de consommation HMI</t>
  </si>
  <si>
    <t>Synchronisation du son</t>
  </si>
  <si>
    <t>Montage son (incl. Préparation VI)</t>
  </si>
  <si>
    <t>Bruitage</t>
  </si>
  <si>
    <t>Dédoublage et préparation des rushes</t>
  </si>
  <si>
    <t>AUSGABEN</t>
  </si>
  <si>
    <t>VIII.</t>
  </si>
  <si>
    <t xml:space="preserve">V. </t>
  </si>
  <si>
    <t>IX.</t>
  </si>
  <si>
    <t>PERSONNEL</t>
  </si>
  <si>
    <t>Bois</t>
  </si>
  <si>
    <t>CHARGES SOCIALES</t>
  </si>
  <si>
    <t>Location meubles</t>
  </si>
  <si>
    <t>Achat accessoires</t>
  </si>
  <si>
    <t>ASSURANCES / DIVERS</t>
  </si>
  <si>
    <t>V.</t>
  </si>
  <si>
    <t>VII.</t>
  </si>
  <si>
    <t>∆</t>
  </si>
  <si>
    <t>X.</t>
  </si>
  <si>
    <t>**</t>
  </si>
  <si>
    <t>7.5  Montage</t>
  </si>
  <si>
    <t>(*)</t>
  </si>
  <si>
    <t xml:space="preserve">Total </t>
  </si>
  <si>
    <t xml:space="preserve">III. </t>
  </si>
  <si>
    <t xml:space="preserve">IV. </t>
  </si>
  <si>
    <t>Bus</t>
  </si>
  <si>
    <t>IV.</t>
  </si>
  <si>
    <t xml:space="preserve">II. </t>
  </si>
  <si>
    <t>Format</t>
  </si>
  <si>
    <t>%</t>
  </si>
  <si>
    <t>*</t>
  </si>
  <si>
    <t xml:space="preserve">VIII. </t>
  </si>
  <si>
    <t>Sujet</t>
  </si>
  <si>
    <t>CH</t>
  </si>
  <si>
    <t>1.1  Sujet</t>
  </si>
  <si>
    <t>£</t>
  </si>
  <si>
    <t>à</t>
  </si>
  <si>
    <t>VI.</t>
  </si>
  <si>
    <t>I.</t>
  </si>
  <si>
    <t xml:space="preserve">IX. </t>
  </si>
  <si>
    <t>...</t>
  </si>
  <si>
    <t>km</t>
  </si>
  <si>
    <t>Total</t>
  </si>
  <si>
    <t xml:space="preserve">VII. </t>
  </si>
  <si>
    <t>Equipe</t>
  </si>
  <si>
    <t>Postsynchronisation</t>
  </si>
  <si>
    <t>AUSLAND</t>
  </si>
  <si>
    <t>Montage</t>
  </si>
  <si>
    <t>Catering 1</t>
  </si>
  <si>
    <t>Quels formats de films ou vidéos ?</t>
  </si>
  <si>
    <t>Pour la pellicule, lié au calcul du laboratoire</t>
  </si>
  <si>
    <t xml:space="preserve">Lié au calcul des indemnités des équipes et </t>
  </si>
  <si>
    <t>Frais d'impression</t>
  </si>
  <si>
    <t>Frais d'essais techniques</t>
  </si>
  <si>
    <t>DP</t>
  </si>
  <si>
    <t>DT</t>
  </si>
  <si>
    <t>B</t>
  </si>
  <si>
    <t>HE</t>
  </si>
  <si>
    <t>2.43  Costumes</t>
  </si>
  <si>
    <t>2.44  Maquillage et coiffure</t>
  </si>
  <si>
    <t>Lié à la colonne "DT" équipe</t>
  </si>
  <si>
    <t>Lié à la colonne "DT" figurants</t>
  </si>
  <si>
    <t>2.54  Mixage</t>
  </si>
  <si>
    <t>Pellicule photo</t>
  </si>
  <si>
    <t>Heures supplémentaires</t>
  </si>
  <si>
    <t>Etranger</t>
  </si>
  <si>
    <t xml:space="preserve">TOTAL PERSONNEL </t>
  </si>
  <si>
    <t>Laboratoire travaux vidéo</t>
  </si>
  <si>
    <t>Jours de tournage</t>
  </si>
  <si>
    <t>3.2  Rôles secondaires</t>
  </si>
  <si>
    <t>Titre du film</t>
  </si>
  <si>
    <t>Production</t>
  </si>
  <si>
    <t>Numéro de TVA</t>
  </si>
  <si>
    <t>Réalisation</t>
  </si>
  <si>
    <t>Version originale</t>
  </si>
  <si>
    <t>Durée du tournage</t>
  </si>
  <si>
    <t>semaine</t>
  </si>
  <si>
    <t>jours</t>
  </si>
  <si>
    <t>semaines</t>
  </si>
  <si>
    <t>Lieux de tournage</t>
  </si>
  <si>
    <t>Heures supplémentaires / indemnités de nuit</t>
  </si>
  <si>
    <t>Speaker</t>
  </si>
  <si>
    <t>3.4  Agences artistiques</t>
  </si>
  <si>
    <t>4.1  Charges sociales Suisse</t>
  </si>
  <si>
    <t>AVS/AI/AC</t>
  </si>
  <si>
    <t>Allocations familiales</t>
  </si>
  <si>
    <t>Prévoyance professionnelle (LPP)</t>
  </si>
  <si>
    <t>Assurance accidents professionnels</t>
  </si>
  <si>
    <t>Assurance accidents non-professionnels</t>
  </si>
  <si>
    <t>(des primes)</t>
  </si>
  <si>
    <t>Scénariste</t>
  </si>
  <si>
    <t>Co-scénariste</t>
  </si>
  <si>
    <t>Dialoguiste</t>
  </si>
  <si>
    <t>(aucun droits)</t>
  </si>
  <si>
    <t>1.2  Recherches</t>
  </si>
  <si>
    <t>Iconographe</t>
  </si>
  <si>
    <t>1.3  Droits d'auteurs</t>
  </si>
  <si>
    <t>Droits d'auteur scénariste</t>
  </si>
  <si>
    <t>Droits d'auteur co-scénariste</t>
  </si>
  <si>
    <t>Composition originale</t>
  </si>
  <si>
    <t>Droits sur œuvre préexistante</t>
  </si>
  <si>
    <t>1.5  Droits divers</t>
  </si>
  <si>
    <t>Droits sur textes</t>
  </si>
  <si>
    <t>Extraits films</t>
  </si>
  <si>
    <t>Droits sur photos</t>
  </si>
  <si>
    <t>Droits sur œuvres d'art</t>
  </si>
  <si>
    <t>Droits d'utilisation de sons</t>
  </si>
  <si>
    <t>1.6  Traductions et dactylographie</t>
  </si>
  <si>
    <t>Traductions</t>
  </si>
  <si>
    <t>Frais d'édition du scénario</t>
  </si>
  <si>
    <t>francs</t>
  </si>
  <si>
    <t>Frais d'édition du dossier</t>
  </si>
  <si>
    <t xml:space="preserve">pièces à </t>
  </si>
  <si>
    <t xml:space="preserve"> </t>
  </si>
  <si>
    <t>de</t>
  </si>
  <si>
    <t>2.32  Régie</t>
  </si>
  <si>
    <t>TOTAL CHARGES SOCIALES</t>
  </si>
  <si>
    <t>Location décors intérieurs</t>
  </si>
  <si>
    <t>II.</t>
  </si>
  <si>
    <t>XI.</t>
  </si>
  <si>
    <t>Synchronisation</t>
  </si>
  <si>
    <t>Stagiaire</t>
  </si>
  <si>
    <t>P</t>
  </si>
  <si>
    <t>III.</t>
  </si>
  <si>
    <t xml:space="preserve">VI.  </t>
  </si>
  <si>
    <t>Catering 2</t>
  </si>
  <si>
    <t>HS</t>
  </si>
  <si>
    <t>Catering</t>
  </si>
  <si>
    <t>5.2  Frais de construction</t>
  </si>
  <si>
    <t>TOTAL FRAIS REALISATION</t>
  </si>
  <si>
    <t>T</t>
  </si>
  <si>
    <t>Peinture</t>
  </si>
  <si>
    <t>Frais de transport</t>
  </si>
  <si>
    <t>Achat meubles</t>
  </si>
  <si>
    <t>Durée en minutes</t>
  </si>
  <si>
    <t>Transport meubles et accessoires</t>
  </si>
  <si>
    <t>Voitures</t>
  </si>
  <si>
    <t>Avions</t>
  </si>
  <si>
    <t>5.5  Effets spéciaux et animaux</t>
  </si>
  <si>
    <t>Pluie, neige, vent</t>
  </si>
  <si>
    <t>Location animaux</t>
  </si>
  <si>
    <t>5.6  Costumes</t>
  </si>
  <si>
    <t>Achat costumes</t>
  </si>
  <si>
    <t>5.7  Maquillage</t>
  </si>
  <si>
    <t>Matériel de maquillage</t>
  </si>
  <si>
    <t>Achat perruques et postiches</t>
  </si>
  <si>
    <t>Location perruques et postiches</t>
  </si>
  <si>
    <t>Equipe pré- et postproduction</t>
  </si>
  <si>
    <t>Réserve</t>
  </si>
  <si>
    <t>jours à</t>
  </si>
  <si>
    <t xml:space="preserve">nuits à </t>
  </si>
  <si>
    <t>6.4  Location véhicules et essence</t>
  </si>
  <si>
    <t>Régie</t>
  </si>
  <si>
    <t>2.31  Direction de production</t>
  </si>
  <si>
    <t>vacances comprises</t>
  </si>
  <si>
    <t>Secrétariat</t>
  </si>
  <si>
    <t>8.6  Archivage Cinémathèque</t>
  </si>
  <si>
    <t>Tirage d'une copie</t>
  </si>
  <si>
    <t>TOTAL PELLICULES / LABORATOIRES / VIDEOS</t>
  </si>
  <si>
    <t>9.1  Assurances</t>
  </si>
  <si>
    <t>Assurance production et négatif</t>
  </si>
  <si>
    <t>Transport matériel caméra</t>
  </si>
  <si>
    <t>Transport matériel éclairage</t>
  </si>
  <si>
    <t>Transport matériel machinerie</t>
  </si>
  <si>
    <t>Transport matériel son</t>
  </si>
  <si>
    <t>Transport costumes</t>
  </si>
  <si>
    <t>Extras</t>
  </si>
  <si>
    <t>Machiniste 1</t>
  </si>
  <si>
    <t>Machiniste 2</t>
  </si>
  <si>
    <t>2.36  Son</t>
  </si>
  <si>
    <t>2.41  Décors</t>
  </si>
  <si>
    <t>jour</t>
  </si>
  <si>
    <t>2.42  Construction décors</t>
  </si>
  <si>
    <t>8.2  Laboratoire travaux sur pellicule</t>
  </si>
  <si>
    <t>Développement négatif</t>
  </si>
  <si>
    <t>Projections rushes</t>
  </si>
  <si>
    <t>Digitalisation son</t>
  </si>
  <si>
    <t>Interpositif</t>
  </si>
  <si>
    <t>Internégatif</t>
  </si>
  <si>
    <t>Montage bande courte</t>
  </si>
  <si>
    <t>Tirage bande courte</t>
  </si>
  <si>
    <t>2.51  Montage image</t>
  </si>
  <si>
    <t>2.52  Montage son</t>
  </si>
  <si>
    <t>2.53  Bruitage</t>
  </si>
  <si>
    <t>8.5  Laboratoire photo</t>
  </si>
  <si>
    <t>Conception générique</t>
  </si>
  <si>
    <t>Originaux photos d'affichage</t>
  </si>
  <si>
    <t>Laboratoire travaux sur pellicule</t>
  </si>
  <si>
    <t>Génériques et film annonce</t>
  </si>
  <si>
    <t>Laboratoire photo</t>
  </si>
  <si>
    <t>Archivage Cinémathèque</t>
  </si>
  <si>
    <t>Assurances</t>
  </si>
  <si>
    <t>Publicité</t>
  </si>
  <si>
    <t>Frais d'actes et taxes professionnelles</t>
  </si>
  <si>
    <t>Essence / parking</t>
  </si>
  <si>
    <t>6.5  Transports et frais de douane</t>
  </si>
  <si>
    <t>Indemnités kilomètres</t>
  </si>
  <si>
    <t>Transport matériel</t>
  </si>
  <si>
    <t>Courrier et taxi</t>
  </si>
  <si>
    <t>Frais de douane / carnets</t>
  </si>
  <si>
    <t>6.6  Frais de bureau</t>
  </si>
  <si>
    <t>Location bureau</t>
  </si>
  <si>
    <t>Matériel de bureau et timbres</t>
  </si>
  <si>
    <t>Photocopies, frais d'impression</t>
  </si>
  <si>
    <t>Polaroïds et cahiers scripte</t>
  </si>
  <si>
    <t>Location ordinateurs</t>
  </si>
  <si>
    <t>6.7  Régie / Divers</t>
  </si>
  <si>
    <t>Indemnités pourboires</t>
  </si>
  <si>
    <t>Location caravanes</t>
  </si>
  <si>
    <t>Location parkings</t>
  </si>
  <si>
    <t>7.1  Matériel prises de vue</t>
  </si>
  <si>
    <t>Location matériel prises de vue</t>
  </si>
  <si>
    <t>Consommables</t>
  </si>
  <si>
    <t>7.2  Matériel prises de son</t>
  </si>
  <si>
    <t>Location matériel prises de son</t>
  </si>
  <si>
    <t>Micros HF</t>
  </si>
  <si>
    <t>Dispositif play-back</t>
  </si>
  <si>
    <t>7.3  Matériel éclairage</t>
  </si>
  <si>
    <t>Location groupe (essence compr.)</t>
  </si>
  <si>
    <t>7.4  Matériel machinerie</t>
  </si>
  <si>
    <t>Location matériel de machinerie</t>
  </si>
  <si>
    <t>Location équipements spéciaux</t>
  </si>
  <si>
    <t>Projections au cinéma</t>
  </si>
  <si>
    <t>7.6  Auditorium</t>
  </si>
  <si>
    <t>Enregistrement musique</t>
  </si>
  <si>
    <t>Préparation mixage</t>
  </si>
  <si>
    <t>Mixage cinéma</t>
  </si>
  <si>
    <t>Mixage VI</t>
  </si>
  <si>
    <t>Petits rôles</t>
  </si>
  <si>
    <t>Costumes</t>
  </si>
  <si>
    <t>Maquillage</t>
  </si>
  <si>
    <t>6.1  Défraiements</t>
  </si>
  <si>
    <t>Défraiements</t>
  </si>
  <si>
    <t>6.2  Hôtels</t>
  </si>
  <si>
    <t>Hôtels</t>
  </si>
  <si>
    <t>Locations véhicules et essence</t>
  </si>
  <si>
    <t>Transports et frais de douane</t>
  </si>
  <si>
    <t>Frais de bureau</t>
  </si>
  <si>
    <t>Matériel prises de vue</t>
  </si>
  <si>
    <t>Frais de port/courrier labo</t>
  </si>
  <si>
    <t>8.3  Laboratoire travaux vidéo</t>
  </si>
  <si>
    <t>Générique début et fin</t>
  </si>
  <si>
    <t>Report son sur copie(s) antenne(s)</t>
  </si>
  <si>
    <t>Copie(s) antenne(s)</t>
  </si>
  <si>
    <t>Copies VHS</t>
  </si>
  <si>
    <t>Copies DVD</t>
  </si>
  <si>
    <t>Frais annexes décors intérieurs</t>
  </si>
  <si>
    <t>Location décors extérieurs</t>
  </si>
  <si>
    <t>Frais annexes décors extérieurs</t>
  </si>
  <si>
    <t>Location studio</t>
  </si>
  <si>
    <t>Frais annexes studio</t>
  </si>
  <si>
    <t>5.1  Location décors</t>
  </si>
  <si>
    <t>Frais généraux</t>
  </si>
  <si>
    <t>Imprévus</t>
  </si>
  <si>
    <t>SCÉNARIO ET DROITS ARTISTIQUES</t>
  </si>
  <si>
    <t>INTERPRÉTATION</t>
  </si>
  <si>
    <t xml:space="preserve">Rapport de pellicule </t>
  </si>
  <si>
    <t>Assurances accessoires</t>
  </si>
  <si>
    <t>Responsabilité civile sur salaires</t>
  </si>
  <si>
    <t>Assurances matériel technique</t>
  </si>
  <si>
    <t>Risque incendie</t>
  </si>
  <si>
    <t>9.2  Publicité</t>
  </si>
  <si>
    <t>Traductions dossier de presse</t>
  </si>
  <si>
    <t>Création site internet</t>
  </si>
  <si>
    <t>Avant-première</t>
  </si>
  <si>
    <t>Projection pour vente droits monde et presse</t>
  </si>
  <si>
    <t>9.3  Frais d'actes et taxes professionnelles</t>
  </si>
  <si>
    <t>9.4  Frais financiers</t>
  </si>
  <si>
    <t>Frais financiers</t>
  </si>
  <si>
    <t>Frais bancaires</t>
  </si>
  <si>
    <t>Risque de change</t>
  </si>
  <si>
    <t>TVA Suisse</t>
  </si>
  <si>
    <t>TVA hôtels Suisse</t>
  </si>
  <si>
    <t xml:space="preserve"> TOTAL ASSURANCES / DIVERS</t>
  </si>
  <si>
    <t>BUDGET GLOBAL</t>
  </si>
  <si>
    <t>Recherches</t>
  </si>
  <si>
    <t>1.4  Droits musicaux</t>
  </si>
  <si>
    <t>Droits musicaux</t>
  </si>
  <si>
    <t>Droits divers</t>
  </si>
  <si>
    <t>Traductions et dactylographie</t>
  </si>
  <si>
    <t>1.7  Préparation</t>
  </si>
  <si>
    <t>Préparation</t>
  </si>
  <si>
    <t>Equipe administrative et technique</t>
  </si>
  <si>
    <t>Montage et mixage</t>
  </si>
  <si>
    <t>Rôles principaux</t>
  </si>
  <si>
    <t>Rôles secondaires</t>
  </si>
  <si>
    <t>Agences artistiques</t>
  </si>
  <si>
    <t>Charges sociales Suisse</t>
  </si>
  <si>
    <t>Location décors</t>
  </si>
  <si>
    <t>Frais de construction</t>
  </si>
  <si>
    <t>Matériel prises de son</t>
  </si>
  <si>
    <t>Matériel éclairage</t>
  </si>
  <si>
    <t>Auditorium</t>
  </si>
  <si>
    <t>2e version linguistique</t>
  </si>
  <si>
    <t>7.7  2e version linguistique</t>
  </si>
  <si>
    <t>Pellicule</t>
  </si>
  <si>
    <t>Mixage TV</t>
  </si>
  <si>
    <t>Consommables, back-ups</t>
  </si>
  <si>
    <t>Licence Dolby</t>
  </si>
  <si>
    <t>Encodage Dolby</t>
  </si>
  <si>
    <t>Projections</t>
  </si>
  <si>
    <t>Traduction</t>
  </si>
  <si>
    <t>Tirage copie</t>
  </si>
  <si>
    <t>TOTAL MOYENS TECHNIQUES</t>
  </si>
  <si>
    <t>Pellicule film</t>
  </si>
  <si>
    <t>Pellicule magnétique son</t>
  </si>
  <si>
    <t>Pellicule magnétique vidéo</t>
  </si>
  <si>
    <t>mètre à</t>
  </si>
  <si>
    <t>Total
CHF</t>
  </si>
  <si>
    <t>Audiodescription</t>
  </si>
  <si>
    <t>Dépenses en Suisse</t>
  </si>
  <si>
    <t>Dépenses PICS 20%</t>
  </si>
  <si>
    <t>Dépenses PICS 40%</t>
  </si>
  <si>
    <t>Sous- pour malentendants</t>
  </si>
  <si>
    <t>Film Marketing Coaching (focal.ch/FMC/f/)</t>
  </si>
  <si>
    <t>PICS</t>
  </si>
  <si>
    <t>Garantie</t>
  </si>
  <si>
    <t>ISAN</t>
  </si>
  <si>
    <t>Remboursement prise en charge / soins</t>
  </si>
  <si>
    <t>Prise en charge / soins</t>
  </si>
  <si>
    <t>Dépenses
production
étrangère</t>
  </si>
  <si>
    <t>Dépenses
production
suisse</t>
  </si>
  <si>
    <t>Réalisatrice / Réalisateur</t>
  </si>
  <si>
    <t>2.1 Productrice / Producteur</t>
  </si>
  <si>
    <t>2.2 Réalisatrice / réalisateur</t>
  </si>
  <si>
    <t>Cadreur/-euse</t>
  </si>
  <si>
    <t>(AVS: 5.3, AC: 1.1)</t>
  </si>
  <si>
    <t>Auteur/-e de l'œuvre préexistante</t>
  </si>
  <si>
    <t>Collaborateur / Collaboratrice au scénario</t>
  </si>
  <si>
    <t>Conseiller / Conseillère au scénario</t>
  </si>
  <si>
    <t>Conseiller / Conseillère scientifique</t>
  </si>
  <si>
    <t>Productrice / Producteur délégué</t>
  </si>
  <si>
    <t>Coproductrice / Coproducteur</t>
  </si>
  <si>
    <t>Attaché/-e de presse</t>
  </si>
  <si>
    <t>Directrice / Directeur de production</t>
  </si>
  <si>
    <t>Assistant/-e de production</t>
  </si>
  <si>
    <t>Régisseuse / Régisseur général</t>
  </si>
  <si>
    <t>Régisseuse / Régisseur de plateau</t>
  </si>
  <si>
    <t>Script Supervisor</t>
  </si>
  <si>
    <t>4.2  Charges sociales étrangères</t>
  </si>
  <si>
    <t>Hôtel équipe étrangère</t>
  </si>
  <si>
    <t>Péages autoroutes étrangère</t>
  </si>
  <si>
    <t>Cheffe / Chef opérateur</t>
  </si>
  <si>
    <t>Cheffe / Chef machiniste</t>
  </si>
  <si>
    <t>Groupwoman / Groupman</t>
  </si>
  <si>
    <t>Cheffe / Chef électricien</t>
  </si>
  <si>
    <t>Mixage</t>
  </si>
  <si>
    <t>Dresseuses / Dresseurs</t>
  </si>
  <si>
    <t>Cascadeuses / Cascadeurs</t>
  </si>
  <si>
    <t>Musiciennes / Musiciens</t>
  </si>
  <si>
    <t>Comédienne(s) / Comédien(s)</t>
  </si>
  <si>
    <t>Technicienne(s) / Technicien(s)</t>
  </si>
  <si>
    <t>Chauffeuse / Chauffeur</t>
  </si>
  <si>
    <t>Frais juridiques</t>
  </si>
  <si>
    <t>Droits d'auteurs</t>
  </si>
  <si>
    <t>Productrice / Producteur</t>
  </si>
  <si>
    <t>Coordination santé et sécurité</t>
  </si>
  <si>
    <t>Unit Manager</t>
  </si>
  <si>
    <t>Base Manager</t>
  </si>
  <si>
    <t>Chauffeur/-euse, Runner 1</t>
  </si>
  <si>
    <t>Chauffeur/-euse, Runner 2</t>
  </si>
  <si>
    <t>Digital Imaging Technician DIT</t>
  </si>
  <si>
    <t>Rigging Gaffer</t>
  </si>
  <si>
    <t>Cheffe décoratrice / Chef décorateur</t>
  </si>
  <si>
    <t>Accessoiriste (du) numérique</t>
  </si>
  <si>
    <t>Chef/-fe de file, 2nd assistant director crowd</t>
  </si>
  <si>
    <t>TVA récupérable</t>
  </si>
  <si>
    <t xml:space="preserve">Lié à la cellule G21 de la 1e page plus le nombre de semaines indivuduelles </t>
  </si>
  <si>
    <t xml:space="preserve">Lié à la cellule G21 de la 1e page </t>
  </si>
  <si>
    <t>Lié aux cellules G1*H18 (Mètres * rapport de pellicule)</t>
  </si>
  <si>
    <t xml:space="preserve">Lié à la cellule G22 (Nombre de jours de tournage), plus 5 </t>
  </si>
  <si>
    <t>Lié aux cellules G19*H18 (Mètres * rapport de pellicule)</t>
  </si>
  <si>
    <t>Lié à la cellule G22 (Nombre de jours de tournage)</t>
  </si>
  <si>
    <t>Lié à la cellule G19 plus 100 mètres pour l'amorce</t>
  </si>
  <si>
    <r>
      <t>T</t>
    </r>
    <r>
      <rPr>
        <sz val="10"/>
        <rFont val="Arial"/>
        <family val="2"/>
      </rPr>
      <t xml:space="preserve"> = Nombre de semaines de tournage</t>
    </r>
  </si>
  <si>
    <r>
      <t>Chiffre en % -</t>
    </r>
    <r>
      <rPr>
        <sz val="10"/>
        <rFont val="Arial"/>
        <family val="2"/>
      </rPr>
      <t xml:space="preserve">  est lié à la cellule G24 de la première page</t>
    </r>
  </si>
  <si>
    <t>Comptabilité</t>
  </si>
  <si>
    <t>Éco-responsable (green consultant)</t>
  </si>
  <si>
    <t>Responsable transport (transportation captain)</t>
  </si>
  <si>
    <t>Data wrangler</t>
  </si>
  <si>
    <t>2.35  Electricien-nes et machinistes</t>
  </si>
  <si>
    <t>Coordination de décor</t>
  </si>
  <si>
    <t>Toutes les pages du budget détaillé et du budget global doivent être intégrées au dossier.</t>
  </si>
  <si>
    <t>Cette première page sert également de budget pour le formulaire de demande.</t>
  </si>
  <si>
    <t>Impression:</t>
  </si>
  <si>
    <t>Collations</t>
  </si>
  <si>
    <t>Travaux laboratoire photo / Tirages /papier</t>
  </si>
  <si>
    <t>Attaché-e de presse</t>
  </si>
  <si>
    <t>Accessoiriste de plateau</t>
  </si>
  <si>
    <t>Attention: les travaux de laboratoire peuvent varier considérablement selon le projet; ci-après les calculs sont fait pour un tournage sur pellicule.</t>
  </si>
  <si>
    <t>Attention: La TVA est comprise pour les postes avec *. Selon le projet et les fournisseurs, il peut également y avoir des postes assujettis à la TVA sous la rubrique "Scénario et droits artistiques".</t>
  </si>
  <si>
    <t>Les pourcentages pour la déduction de la TVA préalable doivent être calculés chaque année par les sociétés.</t>
  </si>
  <si>
    <t xml:space="preserve"> BUDGET DÉTAILLÉ,  RÉCAPITULATIF en CHF</t>
  </si>
  <si>
    <t>BUDGET RÉCAPITULATIF</t>
  </si>
  <si>
    <t>DÉCOR ET COSTUMES</t>
  </si>
  <si>
    <t>PELLICULES / LABORATOIRE / VIDÉO</t>
  </si>
  <si>
    <t>TOTAL INTERMÉDIAIRE</t>
  </si>
  <si>
    <t>FRAIS GÉNÉRAUX</t>
  </si>
  <si>
    <t>IMPRÉVUS</t>
  </si>
  <si>
    <t>TOTAL FRAIS DE RÉALISATION</t>
  </si>
  <si>
    <t>(* pour ces postes, la TVA est calculée)</t>
  </si>
  <si>
    <t>Droits d'auteur réalisation</t>
  </si>
  <si>
    <t>Droits de reproduction mécanique</t>
  </si>
  <si>
    <t>(droits d'adaptation)</t>
  </si>
  <si>
    <t>TOTAL SCÉNARIO ET DROITS ARTISTIQUES</t>
  </si>
  <si>
    <t>Coordinateur / Coordinatrice de production</t>
  </si>
  <si>
    <t>Direction de production bouclement</t>
  </si>
  <si>
    <t>Conseiller / Conseillère santé et sécurité</t>
  </si>
  <si>
    <t>Heures supp. équipe CH</t>
  </si>
  <si>
    <t>Heures supp. équipe étrangère</t>
  </si>
  <si>
    <t>Régisseuse / Régisseur adjoint-e</t>
  </si>
  <si>
    <t>Opérateur / Opératrice d'assistance vidéo OAV</t>
  </si>
  <si>
    <t>Opérateur / Opératrice steadicam</t>
  </si>
  <si>
    <t>Opératrice / Opérateur 2ème équipe</t>
  </si>
  <si>
    <t>Assistant/-e Unit Manager</t>
  </si>
  <si>
    <t>1er assistant/-e de réalisation</t>
  </si>
  <si>
    <t>2ème assistant/-e de réalisation</t>
  </si>
  <si>
    <t>3ème assitant/-e de réalisation</t>
  </si>
  <si>
    <t>3ème assistant/-e de réalisation crowd</t>
  </si>
  <si>
    <t>3ème assistant/-e de réalisation base</t>
  </si>
  <si>
    <t>Assistant/-e Script Supervisor</t>
  </si>
  <si>
    <t>Assistant/-e de réalisation AD PA, Runner</t>
  </si>
  <si>
    <t>1er assistant/-e caméra / opérateur</t>
  </si>
  <si>
    <t>2ème assistant/-e caméra / opérateur</t>
  </si>
  <si>
    <t>Programmeur/-euse d'éclairage</t>
  </si>
  <si>
    <t>Best Boy/Best Girl, sous chef/-ffe électro</t>
  </si>
  <si>
    <t>Electricien/-ne 1</t>
  </si>
  <si>
    <t>Electricien/-ne 2</t>
  </si>
  <si>
    <t>Ingénieur/-e du son</t>
  </si>
  <si>
    <t>Perchiste, assistant/-e son</t>
  </si>
  <si>
    <t>2ème assitant/-e son</t>
  </si>
  <si>
    <t>Ensemblier / Ensemblière</t>
  </si>
  <si>
    <t>Accessoiriste</t>
  </si>
  <si>
    <t>Accessoiriste de décor cinéma (set dresser)</t>
  </si>
  <si>
    <t>2ème assistant/-e décor</t>
  </si>
  <si>
    <t>Assistant/-e ensemblier/-ère</t>
  </si>
  <si>
    <t>Assistant/-e accessoiriste</t>
  </si>
  <si>
    <t>Repéreur/-euse</t>
  </si>
  <si>
    <t>Rippeur/-euse, machiniste de meublage cinéma</t>
  </si>
  <si>
    <t>1er assistant/-e décor, Art Director</t>
  </si>
  <si>
    <t>Chef/-fe de construction</t>
  </si>
  <si>
    <t>Constructeur/-trice de décors / de plateau</t>
  </si>
  <si>
    <t>Menuisier/-ère</t>
  </si>
  <si>
    <t>Chef/-fe peintre de décor, peintre de décor</t>
  </si>
  <si>
    <t>Chef/-fe habilleur/-euse</t>
  </si>
  <si>
    <t>Créateur/-trice de costumes</t>
  </si>
  <si>
    <t>Supervision costumes</t>
  </si>
  <si>
    <t>Assistant/-e création de costumes</t>
  </si>
  <si>
    <t>Assistant/-e création de costumes figuration</t>
  </si>
  <si>
    <t>Patineur/-euse de costumes</t>
  </si>
  <si>
    <t>Tailleur / Tailleuse</t>
  </si>
  <si>
    <t>Maquilleur/-euse</t>
  </si>
  <si>
    <t>Coiffeur/-euse</t>
  </si>
  <si>
    <t>Cheffe / Chef maquillage</t>
  </si>
  <si>
    <t>Key Make-up, maquilleur/-euse adjoint/-e</t>
  </si>
  <si>
    <t>Supervision maquillage figuration</t>
  </si>
  <si>
    <t>Assistant/-e maquillage</t>
  </si>
  <si>
    <t>Maquilleur/-euse extras</t>
  </si>
  <si>
    <t>Coiffeur/-euse extras</t>
  </si>
  <si>
    <t>Cheffe monteuse / Chef monteur</t>
  </si>
  <si>
    <t>Monteur/-euse</t>
  </si>
  <si>
    <t>Assistant/-e montage</t>
  </si>
  <si>
    <t>Mixeur/-euse</t>
  </si>
  <si>
    <t>Chef/-fe monteur/-euse son</t>
  </si>
  <si>
    <t>Monteur/-euse son</t>
  </si>
  <si>
    <t>Assistant/-e bruitage</t>
  </si>
  <si>
    <t>TOTAL INTERPRÉTATION</t>
  </si>
  <si>
    <t>Comédien/-ne</t>
  </si>
  <si>
    <t>Comédiens/-nes</t>
  </si>
  <si>
    <t>(figurants exclus)</t>
  </si>
  <si>
    <t>(équipe, rôles princ)</t>
  </si>
  <si>
    <t>Auteur/-e(s)</t>
  </si>
  <si>
    <t>DÉCORS ET COSTUMES</t>
  </si>
  <si>
    <t>TOTAL DÉCORS ET COSTUMES</t>
  </si>
  <si>
    <t>Comédien/-ne avant et après tournage</t>
  </si>
  <si>
    <t>Hôtel équipe suisse</t>
  </si>
  <si>
    <t>Hôtel comédiens/-nes suisses</t>
  </si>
  <si>
    <t>Hôtel comédiens/-nes étrangers</t>
  </si>
  <si>
    <t>6.3  Déplacements</t>
  </si>
  <si>
    <t>TOTAL DÉFRAIEMENTS / HÉBERGEMENTS / DÉPLACEMENTS / TRANPORTS / FRAIS DE BUREAU</t>
  </si>
  <si>
    <t>Déplacements</t>
  </si>
  <si>
    <t>DÉFRAIEMENTS / HÉBERGEMENTS / DÉPLACEMENTS / TRANPORTS / FRAIS DE BUREAU</t>
  </si>
  <si>
    <t>DÉFRAIEMENTS / HÉBERGEMENTS / DÉPLACEMENTS / TRANSPORTS / FRAIS DE BUREAU</t>
  </si>
  <si>
    <t>Matériel de régie</t>
  </si>
  <si>
    <t>8.4  Générique et bande-annonce</t>
  </si>
  <si>
    <t>Conception bande-annonce</t>
  </si>
  <si>
    <t>Frais techniques bande-annonce</t>
  </si>
  <si>
    <t>Dossier de presse (impression exclue)</t>
  </si>
  <si>
    <t>Conception affiche (lithos incl. frais impres. exclus)</t>
  </si>
  <si>
    <t>Figurants</t>
  </si>
  <si>
    <t>Petits rôles, figurants</t>
  </si>
  <si>
    <t>Charges sociales étranger</t>
  </si>
  <si>
    <t>Véhicules à l'écran</t>
  </si>
  <si>
    <t>Effets spéciaux et animaux</t>
  </si>
  <si>
    <t>Lieu, date</t>
  </si>
  <si>
    <t>des autres positions dépendantes de l'horaire</t>
  </si>
  <si>
    <t>Remplir seulement si assujetti à la TVA</t>
  </si>
  <si>
    <t>Tous les chiffres figurant dans ce calcul ne servent qu'à rendre les formules visibles</t>
  </si>
  <si>
    <t>Saisir ici les dépenses prévues Suisses</t>
  </si>
  <si>
    <t>Saisir ici les dépenses prévues à l'étranger</t>
  </si>
  <si>
    <t>Formule utilisée rendue visible</t>
  </si>
  <si>
    <t>Comédiens/-nes et essais techniques</t>
  </si>
  <si>
    <t>Frais de déplacement, seulement pour les coproductions internationales</t>
  </si>
  <si>
    <r>
      <t>DP</t>
    </r>
    <r>
      <rPr>
        <sz val="10"/>
        <rFont val="Arial"/>
        <family val="2"/>
      </rPr>
      <t xml:space="preserve"> = Nombre de jours de défraiement durant la préparation et le bouclement du tournage</t>
    </r>
  </si>
  <si>
    <r>
      <t>DT</t>
    </r>
    <r>
      <rPr>
        <sz val="10"/>
        <rFont val="Arial"/>
        <family val="2"/>
      </rPr>
      <t xml:space="preserve"> = Nombre de jours de défraiement pendant le tournage</t>
    </r>
  </si>
  <si>
    <t>jours de défraiement pendant le tournage</t>
  </si>
  <si>
    <t>jours de blanchissage, par jour de tournage avec nuit à l'extérieur</t>
  </si>
  <si>
    <t>jours de séjour à l'hôtel en Suisse</t>
  </si>
  <si>
    <t>jours de séjour à l'hôtel à l'étranger</t>
  </si>
  <si>
    <r>
      <t>HS</t>
    </r>
    <r>
      <rPr>
        <sz val="10"/>
        <rFont val="Arial"/>
        <family val="2"/>
      </rPr>
      <t xml:space="preserve"> = Nombre de nuitées en Suisse, y compris préparation et bouclement du tournage</t>
    </r>
  </si>
  <si>
    <r>
      <t>HE</t>
    </r>
    <r>
      <rPr>
        <sz val="10"/>
        <rFont val="Arial"/>
        <family val="2"/>
      </rPr>
      <t xml:space="preserve"> = Nombre de nuitées à l'étranger, y compris préparation et bouclement du tournage</t>
    </r>
  </si>
  <si>
    <r>
      <t>FO</t>
    </r>
    <r>
      <rPr>
        <sz val="10"/>
        <rFont val="Arial"/>
        <family val="2"/>
      </rPr>
      <t xml:space="preserve"> = Salaire forfaitaire (indemnités pour heures supp. comprises)</t>
    </r>
  </si>
  <si>
    <t>D</t>
  </si>
  <si>
    <r>
      <rPr>
        <b/>
        <sz val="10"/>
        <rFont val="Arial"/>
        <family val="2"/>
      </rPr>
      <t>D</t>
    </r>
    <r>
      <rPr>
        <sz val="10"/>
        <rFont val="Arial"/>
        <family val="2"/>
      </rPr>
      <t xml:space="preserve"> = Nombre de déplacements, y compris préparation et bouclement du tournage</t>
    </r>
  </si>
  <si>
    <r>
      <t>C par D</t>
    </r>
    <r>
      <rPr>
        <sz val="10"/>
        <rFont val="Arial"/>
        <family val="2"/>
      </rPr>
      <t xml:space="preserve"> = Coût par déplacement (mettre ici le montant par trajet individuel)</t>
    </r>
  </si>
  <si>
    <r>
      <t>Total  D</t>
    </r>
    <r>
      <rPr>
        <sz val="10"/>
        <rFont val="Arial"/>
        <family val="2"/>
      </rPr>
      <t xml:space="preserve"> = Coût total des déplacements par personne</t>
    </r>
  </si>
  <si>
    <t>C par D</t>
  </si>
  <si>
    <t>Total  D</t>
  </si>
  <si>
    <t>de jours pour la préparation et le bouclement du tournage doivent être ajoutés individuellement.</t>
  </si>
  <si>
    <t>Attention: les chiffres saisis ici sont liés à l'équipe, seul le nombre</t>
  </si>
  <si>
    <r>
      <rPr>
        <b/>
        <sz val="10"/>
        <rFont val="Arial"/>
        <family val="2"/>
      </rPr>
      <t>B</t>
    </r>
    <r>
      <rPr>
        <sz val="10"/>
        <rFont val="Arial"/>
        <family val="2"/>
      </rPr>
      <t xml:space="preserve"> = Bouclement du tournage, calculer individuellement</t>
    </r>
  </si>
  <si>
    <t>Lié à la colonne "Total D" équipe</t>
  </si>
  <si>
    <t>Lié à la colonne "Total D" rôles principaux et secondaires</t>
  </si>
  <si>
    <t xml:space="preserve">Lié à la colonne "Total D" petits rôles </t>
  </si>
  <si>
    <t>L'indemnité vacances est calculée à un taux de 8.33% pour tous les salaires. 
Si les personnes concernées ont moins de 20 ans ou plus de 50 ans, il faut utiliser un taux de 10.6%</t>
  </si>
  <si>
    <t>Catering 1 et 2 sont calculés ici seulement si les salaires ne sont pas compris dans le poste 6106.</t>
  </si>
  <si>
    <t>Ne calculer les montants pour les allocations familiales dans leur totalité que si la société n'est pas libérée de son devoir de contribution (d'usage dans le canton de Zurich). Si la société est libérée de son devoir de contribution, il faut calculer uniquement les allocations enfants attendues.</t>
  </si>
  <si>
    <t>Le taux pour les charges sociales à l'étranger doit correspondre au taux en vigueur dans le pays en question.</t>
  </si>
  <si>
    <t>Lié à la colonne "HS", comédiens/-nes</t>
  </si>
  <si>
    <t>Lié à la colonne "HE", comédiens/-nes</t>
  </si>
  <si>
    <t>Lié à la colonne "DP" comédiens/-nes</t>
  </si>
  <si>
    <t>Lié à la colonne "DT" comédiens/-nes (sans les figurants)</t>
  </si>
  <si>
    <t>Lié aux cellules G20*H18 (Durée en minutes * rapport de pellicule)</t>
  </si>
  <si>
    <t>Attention: les travaux vidéo peuvent varier considérablement selon le projet; ci-après les calculs sont fait pour un tournage vidéo</t>
  </si>
  <si>
    <t>Calculé automatiquement</t>
  </si>
  <si>
    <t>Le pourcentage se rapporte au contrat d'assurance effectif.</t>
  </si>
  <si>
    <t xml:space="preserve">0.5 % pour les longs-métrages (films de cinéma) et 0.25 % pour les films de télévision sur les contributions financières de la télévision et sur les subventions de la Confédération et des cantons. Les taxes d'association en pourcentage peuvent être prises en compte dans la mesure où elles sont dues (par ex. par les associations SFP, GARP, IG). </t>
  </si>
  <si>
    <t>Saisir la somme des contributions de la télévision, de l'OFC et des cantons</t>
  </si>
  <si>
    <t>Longueur en mètres</t>
  </si>
  <si>
    <t>Taxes professionnelles</t>
  </si>
  <si>
    <t>Assistant/-e accessoiriste de plateau</t>
  </si>
  <si>
    <t xml:space="preserve">Coordinatrice / Coordinateur d'intimité </t>
  </si>
  <si>
    <t>Assistant/-e à la régie de plateau</t>
  </si>
  <si>
    <t>Assistant/-e vidéo</t>
  </si>
  <si>
    <t>Téléphones, mobiles</t>
  </si>
  <si>
    <t>Maître/-esse de robe / Costumier/-ère des costumes historiques</t>
  </si>
  <si>
    <t>Habilleur/-euse</t>
  </si>
  <si>
    <t>Lié au calcul des indemnités</t>
  </si>
  <si>
    <t>Dépenses PICS 50%</t>
  </si>
  <si>
    <t>Frais de révision externes (PICS)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</si>
</sst>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yy"/>
    <numFmt numFmtId="165" formatCode="0.0%"/>
    <numFmt numFmtId="166" formatCode="0.0"/>
    <numFmt numFmtId="167" formatCode="0."/>
    <numFmt numFmtId="168" formatCode="#,##0.0"/>
    <numFmt numFmtId="169" formatCode="#,##0.000"/>
  </numFmts>
  <fonts count="38">
    <font>
      <sz val="10"/>
      <name val="Geneva"/>
    </font>
    <font>
      <sz val="10"/>
      <name val="Geneva"/>
      <family val="2"/>
    </font>
    <font>
      <sz val="8"/>
      <name val="Verdana"/>
      <family val="2"/>
    </font>
    <font>
      <sz val="9"/>
      <name val="Arial"/>
      <family val="2"/>
    </font>
    <font>
      <b/>
      <sz val="11"/>
      <name val="Arial"/>
      <family val="2"/>
    </font>
    <font>
      <sz val="11"/>
      <name val="Arial"/>
      <family val="2"/>
    </font>
    <font>
      <i/>
      <sz val="11"/>
      <name val="Arial"/>
      <family val="2"/>
    </font>
    <font>
      <sz val="10"/>
      <name val="Arial"/>
      <family val="2"/>
    </font>
    <font>
      <sz val="10"/>
      <color indexed="14"/>
      <name val="Arial"/>
      <family val="2"/>
    </font>
    <font>
      <b/>
      <sz val="10"/>
      <name val="Arial"/>
      <family val="2"/>
    </font>
    <font>
      <b/>
      <sz val="9"/>
      <name val="Arial"/>
      <family val="2"/>
    </font>
    <font>
      <b/>
      <i/>
      <sz val="11"/>
      <name val="Arial"/>
      <family val="2"/>
    </font>
    <font>
      <b/>
      <sz val="10"/>
      <color indexed="14"/>
      <name val="Arial"/>
      <family val="2"/>
    </font>
    <font>
      <b/>
      <i/>
      <sz val="10"/>
      <name val="Arial"/>
      <family val="2"/>
    </font>
    <font>
      <sz val="10"/>
      <color indexed="10"/>
      <name val="Arial"/>
      <family val="2"/>
    </font>
    <font>
      <i/>
      <u/>
      <sz val="11"/>
      <name val="Arial"/>
      <family val="2"/>
    </font>
    <font>
      <sz val="11"/>
      <color indexed="10"/>
      <name val="Arial"/>
      <family val="2"/>
    </font>
    <font>
      <b/>
      <i/>
      <sz val="9"/>
      <name val="Arial"/>
      <family val="2"/>
    </font>
    <font>
      <i/>
      <sz val="10"/>
      <color indexed="14"/>
      <name val="Arial"/>
      <family val="2"/>
    </font>
    <font>
      <i/>
      <sz val="10"/>
      <color indexed="10"/>
      <name val="Arial"/>
      <family val="2"/>
    </font>
    <font>
      <i/>
      <sz val="10"/>
      <name val="Arial"/>
      <family val="2"/>
    </font>
    <font>
      <b/>
      <sz val="10"/>
      <color indexed="15"/>
      <name val="Arial"/>
      <family val="2"/>
    </font>
    <font>
      <b/>
      <sz val="10"/>
      <color indexed="10"/>
      <name val="Arial"/>
      <family val="2"/>
    </font>
    <font>
      <b/>
      <i/>
      <sz val="10"/>
      <color indexed="46"/>
      <name val="Arial"/>
      <family val="2"/>
    </font>
    <font>
      <sz val="9"/>
      <color indexed="10"/>
      <name val="Arial"/>
      <family val="2"/>
    </font>
    <font>
      <sz val="10"/>
      <color indexed="15"/>
      <name val="Arial"/>
      <family val="2"/>
    </font>
    <font>
      <b/>
      <sz val="12"/>
      <color indexed="10"/>
      <name val="Arial"/>
      <family val="2"/>
    </font>
    <font>
      <i/>
      <sz val="9"/>
      <name val="Arial"/>
      <family val="2"/>
    </font>
    <font>
      <sz val="9"/>
      <color indexed="15"/>
      <name val="Arial"/>
      <family val="2"/>
    </font>
    <font>
      <b/>
      <i/>
      <sz val="8"/>
      <name val="Arial"/>
      <family val="2"/>
    </font>
    <font>
      <sz val="10"/>
      <color indexed="59"/>
      <name val="Arial"/>
      <family val="2"/>
    </font>
    <font>
      <b/>
      <sz val="10"/>
      <color indexed="46"/>
      <name val="Arial"/>
      <family val="2"/>
    </font>
    <font>
      <sz val="7"/>
      <name val="Arial"/>
      <family val="2"/>
    </font>
    <font>
      <sz val="6"/>
      <name val="Arial"/>
      <family val="2"/>
    </font>
    <font>
      <sz val="8"/>
      <name val="Arial"/>
      <family val="2"/>
    </font>
    <font>
      <b/>
      <sz val="9.5"/>
      <name val="Arial"/>
      <family val="2"/>
    </font>
    <font>
      <u/>
      <sz val="10"/>
      <color theme="10"/>
      <name val="Geneva"/>
      <family val="2"/>
    </font>
    <font>
      <b/>
      <sz val="10"/>
      <color rgb="FFFF0000"/>
      <name val="Arial"/>
      <family val="2"/>
    </font>
  </fonts>
  <fills count="15">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45"/>
        <bgColor indexed="64"/>
      </patternFill>
    </fill>
    <fill>
      <patternFill patternType="solid">
        <fgColor indexed="47"/>
        <bgColor indexed="64"/>
      </patternFill>
    </fill>
    <fill>
      <patternFill patternType="solid">
        <fgColor indexed="46"/>
        <bgColor indexed="64"/>
      </patternFill>
    </fill>
    <fill>
      <patternFill patternType="solid">
        <fgColor indexed="14"/>
        <bgColor indexed="64"/>
      </patternFill>
    </fill>
    <fill>
      <patternFill patternType="solid">
        <fgColor theme="5" tint="0.79998168889431442"/>
        <bgColor indexed="64"/>
      </patternFill>
    </fill>
    <fill>
      <patternFill patternType="solid">
        <fgColor rgb="FF00FFFF"/>
        <bgColor indexed="64"/>
      </patternFill>
    </fill>
    <fill>
      <patternFill patternType="solid">
        <fgColor rgb="FFFFFF00"/>
        <bgColor indexed="64"/>
      </patternFill>
    </fill>
    <fill>
      <patternFill patternType="solid">
        <fgColor theme="0" tint="-0.14999847407452621"/>
        <bgColor indexed="64"/>
      </patternFill>
    </fill>
  </fills>
  <borders count="64">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hair">
        <color indexed="64"/>
      </right>
      <top/>
      <bottom/>
      <diagonal/>
    </border>
    <border>
      <left/>
      <right style="hair">
        <color indexed="64"/>
      </right>
      <top style="thin">
        <color indexed="64"/>
      </top>
      <bottom style="thin">
        <color indexed="64"/>
      </bottom>
      <diagonal/>
    </border>
    <border>
      <left/>
      <right/>
      <top style="medium">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thick">
        <color indexed="64"/>
      </top>
      <bottom/>
      <diagonal/>
    </border>
    <border>
      <left style="medium">
        <color indexed="64"/>
      </left>
      <right/>
      <top style="thick">
        <color indexed="64"/>
      </top>
      <bottom/>
      <diagonal/>
    </border>
    <border>
      <left/>
      <right/>
      <top style="thick">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 fontId="1" fillId="0" borderId="0" applyFont="0" applyFill="0" applyBorder="0" applyAlignment="0" applyProtection="0"/>
    <xf numFmtId="0" fontId="36" fillId="0" borderId="0" applyNumberFormat="0" applyFill="0" applyBorder="0" applyAlignment="0" applyProtection="0"/>
  </cellStyleXfs>
  <cellXfs count="620">
    <xf numFmtId="0" fontId="0" fillId="0" borderId="0" xfId="0"/>
    <xf numFmtId="0" fontId="3" fillId="0" borderId="0" xfId="0" applyFont="1" applyAlignment="1">
      <alignment horizontal="center"/>
    </xf>
    <xf numFmtId="0" fontId="4" fillId="0" borderId="0" xfId="0" applyFont="1"/>
    <xf numFmtId="1" fontId="5" fillId="0" borderId="0" xfId="0" applyNumberFormat="1" applyFont="1" applyAlignment="1">
      <alignment horizontal="center"/>
    </xf>
    <xf numFmtId="166" fontId="5" fillId="0" borderId="0" xfId="0" applyNumberFormat="1" applyFont="1" applyAlignment="1">
      <alignment horizontal="center"/>
    </xf>
    <xf numFmtId="0" fontId="5" fillId="0" borderId="0" xfId="0" applyFont="1"/>
    <xf numFmtId="0" fontId="6" fillId="0" borderId="0" xfId="0" applyFont="1"/>
    <xf numFmtId="4" fontId="5" fillId="0" borderId="0" xfId="0" applyNumberFormat="1" applyFont="1"/>
    <xf numFmtId="0" fontId="4" fillId="0" borderId="0" xfId="0" applyFont="1" applyAlignment="1">
      <alignment horizontal="center"/>
    </xf>
    <xf numFmtId="0" fontId="4" fillId="0" borderId="0" xfId="0" applyFont="1" applyAlignment="1">
      <alignment horizontal="right"/>
    </xf>
    <xf numFmtId="1" fontId="3" fillId="0" borderId="0" xfId="0" applyNumberFormat="1" applyFont="1" applyAlignment="1">
      <alignment horizontal="center"/>
    </xf>
    <xf numFmtId="1" fontId="5" fillId="0" borderId="0" xfId="0" applyNumberFormat="1" applyFont="1"/>
    <xf numFmtId="3" fontId="5" fillId="0" borderId="0" xfId="0" applyNumberFormat="1" applyFont="1"/>
    <xf numFmtId="3" fontId="5" fillId="0" borderId="0" xfId="0" applyNumberFormat="1" applyFont="1" applyAlignment="1">
      <alignment horizontal="center"/>
    </xf>
    <xf numFmtId="3" fontId="7" fillId="0" borderId="1" xfId="0" applyNumberFormat="1" applyFont="1" applyBorder="1" applyAlignment="1">
      <alignment horizontal="left"/>
    </xf>
    <xf numFmtId="4" fontId="8" fillId="0" borderId="0" xfId="0" applyNumberFormat="1" applyFont="1"/>
    <xf numFmtId="0" fontId="7" fillId="0" borderId="0" xfId="0" applyFont="1"/>
    <xf numFmtId="4" fontId="7" fillId="0" borderId="0" xfId="0" applyNumberFormat="1" applyFont="1"/>
    <xf numFmtId="0" fontId="7" fillId="0" borderId="0" xfId="0" applyFont="1" applyAlignment="1">
      <alignment horizontal="right"/>
    </xf>
    <xf numFmtId="4" fontId="7" fillId="0" borderId="0" xfId="0" applyNumberFormat="1" applyFont="1" applyAlignment="1">
      <alignment horizontal="center"/>
    </xf>
    <xf numFmtId="4" fontId="9" fillId="0" borderId="0" xfId="0" applyNumberFormat="1" applyFont="1"/>
    <xf numFmtId="167" fontId="10" fillId="0" borderId="0" xfId="0" applyNumberFormat="1" applyFont="1" applyAlignment="1">
      <alignment horizontal="center"/>
    </xf>
    <xf numFmtId="1" fontId="4" fillId="0" borderId="3" xfId="0" applyNumberFormat="1" applyFont="1" applyBorder="1" applyAlignment="1">
      <alignment horizontal="center"/>
    </xf>
    <xf numFmtId="166" fontId="4" fillId="0" borderId="3" xfId="0" applyNumberFormat="1" applyFont="1" applyBorder="1" applyAlignment="1">
      <alignment horizontal="center"/>
    </xf>
    <xf numFmtId="0" fontId="4" fillId="0" borderId="3" xfId="0" applyFont="1" applyBorder="1" applyAlignment="1">
      <alignment horizontal="left"/>
    </xf>
    <xf numFmtId="0" fontId="9" fillId="0" borderId="3" xfId="0" applyFont="1" applyBorder="1"/>
    <xf numFmtId="4" fontId="4" fillId="0" borderId="0" xfId="0" applyNumberFormat="1" applyFont="1" applyAlignment="1">
      <alignment horizontal="center"/>
    </xf>
    <xf numFmtId="1" fontId="4" fillId="0" borderId="0" xfId="0" applyNumberFormat="1" applyFont="1" applyAlignment="1">
      <alignment horizontal="center"/>
    </xf>
    <xf numFmtId="3" fontId="4" fillId="0" borderId="0" xfId="0" applyNumberFormat="1" applyFont="1" applyAlignment="1">
      <alignment horizontal="center"/>
    </xf>
    <xf numFmtId="0" fontId="7" fillId="0" borderId="1" xfId="0" applyFont="1" applyBorder="1" applyAlignment="1">
      <alignment horizontal="left"/>
    </xf>
    <xf numFmtId="4" fontId="8" fillId="0" borderId="0" xfId="0" applyNumberFormat="1" applyFont="1" applyAlignment="1">
      <alignment horizontal="right"/>
    </xf>
    <xf numFmtId="4" fontId="7" fillId="0" borderId="0" xfId="0" applyNumberFormat="1" applyFont="1" applyAlignment="1">
      <alignment horizontal="right"/>
    </xf>
    <xf numFmtId="0" fontId="9" fillId="0" borderId="0" xfId="0" applyFont="1"/>
    <xf numFmtId="166" fontId="4" fillId="0" borderId="0" xfId="0" applyNumberFormat="1" applyFont="1" applyAlignment="1">
      <alignment horizontal="center"/>
    </xf>
    <xf numFmtId="166" fontId="5" fillId="0" borderId="0" xfId="0" applyNumberFormat="1" applyFont="1"/>
    <xf numFmtId="3" fontId="6" fillId="0" borderId="0" xfId="0" applyNumberFormat="1" applyFont="1"/>
    <xf numFmtId="4" fontId="4" fillId="0" borderId="0" xfId="0" applyNumberFormat="1" applyFont="1"/>
    <xf numFmtId="3" fontId="7" fillId="2" borderId="1" xfId="0" applyNumberFormat="1" applyFont="1" applyFill="1" applyBorder="1" applyAlignment="1">
      <alignment horizontal="left"/>
    </xf>
    <xf numFmtId="4" fontId="8" fillId="2" borderId="0" xfId="0" applyNumberFormat="1" applyFont="1" applyFill="1" applyAlignment="1">
      <alignment horizontal="right"/>
    </xf>
    <xf numFmtId="0" fontId="7" fillId="2" borderId="0" xfId="0" applyFont="1" applyFill="1" applyAlignment="1">
      <alignment horizontal="right"/>
    </xf>
    <xf numFmtId="4" fontId="7" fillId="2" borderId="0" xfId="0" applyNumberFormat="1" applyFont="1" applyFill="1" applyAlignment="1">
      <alignment horizontal="right"/>
    </xf>
    <xf numFmtId="0" fontId="7" fillId="2" borderId="0" xfId="0" applyFont="1" applyFill="1"/>
    <xf numFmtId="3" fontId="7" fillId="3" borderId="1" xfId="0" applyNumberFormat="1" applyFont="1" applyFill="1" applyBorder="1" applyAlignment="1">
      <alignment horizontal="left"/>
    </xf>
    <xf numFmtId="4" fontId="8" fillId="3" borderId="0" xfId="0" applyNumberFormat="1" applyFont="1" applyFill="1" applyAlignment="1">
      <alignment horizontal="right"/>
    </xf>
    <xf numFmtId="0" fontId="7" fillId="3" borderId="0" xfId="0" applyFont="1" applyFill="1" applyAlignment="1">
      <alignment horizontal="right"/>
    </xf>
    <xf numFmtId="4" fontId="7" fillId="3" borderId="0" xfId="0" applyNumberFormat="1" applyFont="1" applyFill="1" applyAlignment="1">
      <alignment horizontal="right"/>
    </xf>
    <xf numFmtId="0" fontId="7" fillId="3" borderId="0" xfId="0" applyFont="1" applyFill="1"/>
    <xf numFmtId="166" fontId="6" fillId="0" borderId="0" xfId="0" applyNumberFormat="1" applyFont="1"/>
    <xf numFmtId="0" fontId="7" fillId="0" borderId="4" xfId="0" applyFont="1" applyBorder="1"/>
    <xf numFmtId="4" fontId="7" fillId="0" borderId="4" xfId="0" applyNumberFormat="1" applyFont="1" applyBorder="1"/>
    <xf numFmtId="1" fontId="3" fillId="0" borderId="0" xfId="0" applyNumberFormat="1" applyFont="1"/>
    <xf numFmtId="0" fontId="7" fillId="0" borderId="0" xfId="0" applyFont="1" applyAlignment="1">
      <alignment horizontal="center"/>
    </xf>
    <xf numFmtId="3" fontId="7" fillId="0" borderId="0" xfId="0" applyNumberFormat="1" applyFont="1" applyAlignment="1">
      <alignment horizontal="right"/>
    </xf>
    <xf numFmtId="3" fontId="7" fillId="0" borderId="0" xfId="0" applyNumberFormat="1" applyFont="1" applyAlignment="1">
      <alignment horizontal="center"/>
    </xf>
    <xf numFmtId="3" fontId="7" fillId="0" borderId="0" xfId="0" applyNumberFormat="1" applyFont="1"/>
    <xf numFmtId="4" fontId="13" fillId="0" borderId="0" xfId="0" applyNumberFormat="1" applyFont="1"/>
    <xf numFmtId="4" fontId="9" fillId="0" borderId="0" xfId="0" applyNumberFormat="1" applyFont="1" applyAlignment="1">
      <alignment horizontal="center"/>
    </xf>
    <xf numFmtId="166" fontId="14" fillId="0" borderId="0" xfId="0" applyNumberFormat="1" applyFont="1" applyAlignment="1">
      <alignment horizontal="center"/>
    </xf>
    <xf numFmtId="3" fontId="14" fillId="0" borderId="0" xfId="0" applyNumberFormat="1" applyFont="1" applyAlignment="1">
      <alignment horizontal="center"/>
    </xf>
    <xf numFmtId="4" fontId="14" fillId="0" borderId="0" xfId="0" applyNumberFormat="1" applyFont="1" applyAlignment="1">
      <alignment horizontal="right"/>
    </xf>
    <xf numFmtId="0" fontId="3" fillId="0" borderId="5" xfId="0" applyFont="1" applyBorder="1" applyAlignment="1">
      <alignment horizontal="center"/>
    </xf>
    <xf numFmtId="0" fontId="5" fillId="0" borderId="5" xfId="0" applyFont="1" applyBorder="1"/>
    <xf numFmtId="1" fontId="5" fillId="0" borderId="5" xfId="0" applyNumberFormat="1" applyFont="1" applyBorder="1" applyAlignment="1">
      <alignment horizontal="center"/>
    </xf>
    <xf numFmtId="166" fontId="5" fillId="0" borderId="5" xfId="0" applyNumberFormat="1" applyFont="1" applyBorder="1" applyAlignment="1">
      <alignment horizontal="left"/>
    </xf>
    <xf numFmtId="0" fontId="5" fillId="0" borderId="5" xfId="0" applyFont="1" applyBorder="1" applyAlignment="1">
      <alignment horizontal="right"/>
    </xf>
    <xf numFmtId="4" fontId="5" fillId="0" borderId="5" xfId="0" applyNumberFormat="1" applyFont="1" applyBorder="1" applyAlignment="1">
      <alignment horizontal="center"/>
    </xf>
    <xf numFmtId="166" fontId="5" fillId="0" borderId="5" xfId="0" applyNumberFormat="1" applyFont="1" applyBorder="1"/>
    <xf numFmtId="166" fontId="5" fillId="0" borderId="5" xfId="0" applyNumberFormat="1" applyFont="1" applyBorder="1" applyAlignment="1">
      <alignment horizontal="center"/>
    </xf>
    <xf numFmtId="4" fontId="14" fillId="0" borderId="0" xfId="0" applyNumberFormat="1" applyFont="1"/>
    <xf numFmtId="3" fontId="14" fillId="0" borderId="0" xfId="0" applyNumberFormat="1" applyFont="1" applyAlignment="1">
      <alignment horizontal="right"/>
    </xf>
    <xf numFmtId="0" fontId="10" fillId="0" borderId="2" xfId="0" applyFont="1" applyBorder="1" applyAlignment="1">
      <alignment horizontal="center"/>
    </xf>
    <xf numFmtId="0" fontId="4" fillId="0" borderId="3" xfId="0" applyFont="1" applyBorder="1"/>
    <xf numFmtId="166" fontId="4" fillId="0" borderId="3" xfId="0" applyNumberFormat="1" applyFont="1" applyBorder="1"/>
    <xf numFmtId="3" fontId="15" fillId="0" borderId="3" xfId="0" applyNumberFormat="1" applyFont="1" applyBorder="1"/>
    <xf numFmtId="3" fontId="4" fillId="0" borderId="7" xfId="0" applyNumberFormat="1" applyFont="1" applyBorder="1"/>
    <xf numFmtId="1" fontId="4" fillId="0" borderId="0" xfId="0" applyNumberFormat="1" applyFont="1"/>
    <xf numFmtId="3" fontId="4" fillId="0" borderId="0" xfId="0" applyNumberFormat="1" applyFont="1"/>
    <xf numFmtId="3" fontId="12" fillId="0" borderId="1" xfId="0" applyNumberFormat="1" applyFont="1" applyBorder="1"/>
    <xf numFmtId="3" fontId="14" fillId="0" borderId="0" xfId="0" applyNumberFormat="1" applyFont="1"/>
    <xf numFmtId="0" fontId="10" fillId="0" borderId="0" xfId="0" applyFont="1" applyAlignment="1">
      <alignment horizontal="center"/>
    </xf>
    <xf numFmtId="166" fontId="4" fillId="0" borderId="0" xfId="0" applyNumberFormat="1" applyFont="1" applyAlignment="1">
      <alignment horizontal="right"/>
    </xf>
    <xf numFmtId="166" fontId="4" fillId="0" borderId="3" xfId="0" applyNumberFormat="1" applyFont="1" applyBorder="1" applyAlignment="1">
      <alignment horizontal="right"/>
    </xf>
    <xf numFmtId="3" fontId="6" fillId="0" borderId="3" xfId="0" applyNumberFormat="1" applyFont="1" applyBorder="1"/>
    <xf numFmtId="0" fontId="7" fillId="0" borderId="3" xfId="0" applyFont="1" applyBorder="1"/>
    <xf numFmtId="169" fontId="7" fillId="0" borderId="0" xfId="0" applyNumberFormat="1" applyFont="1" applyAlignment="1">
      <alignment horizontal="center"/>
    </xf>
    <xf numFmtId="3" fontId="4" fillId="0" borderId="8" xfId="0" applyNumberFormat="1" applyFont="1" applyBorder="1"/>
    <xf numFmtId="3" fontId="4" fillId="0" borderId="5" xfId="0" applyNumberFormat="1" applyFont="1" applyBorder="1"/>
    <xf numFmtId="0" fontId="4" fillId="0" borderId="3" xfId="0" applyFont="1" applyBorder="1" applyAlignment="1">
      <alignment horizontal="right"/>
    </xf>
    <xf numFmtId="3" fontId="16" fillId="0" borderId="0" xfId="0" applyNumberFormat="1" applyFont="1" applyAlignment="1">
      <alignment horizontal="right"/>
    </xf>
    <xf numFmtId="0" fontId="17" fillId="0" borderId="0" xfId="0" applyFont="1" applyAlignment="1">
      <alignment horizontal="center"/>
    </xf>
    <xf numFmtId="0" fontId="11" fillId="0" borderId="0" xfId="0" applyFont="1"/>
    <xf numFmtId="1" fontId="11" fillId="0" borderId="0" xfId="0" applyNumberFormat="1" applyFont="1" applyAlignment="1">
      <alignment horizontal="center"/>
    </xf>
    <xf numFmtId="166" fontId="11" fillId="0" borderId="0" xfId="0" applyNumberFormat="1" applyFont="1" applyAlignment="1">
      <alignment horizontal="center"/>
    </xf>
    <xf numFmtId="166" fontId="11" fillId="0" borderId="0" xfId="0" applyNumberFormat="1" applyFont="1" applyAlignment="1">
      <alignment horizontal="right"/>
    </xf>
    <xf numFmtId="3" fontId="11" fillId="0" borderId="0" xfId="0" applyNumberFormat="1" applyFont="1"/>
    <xf numFmtId="4" fontId="11" fillId="0" borderId="0" xfId="0" applyNumberFormat="1" applyFont="1" applyAlignment="1">
      <alignment horizontal="center"/>
    </xf>
    <xf numFmtId="1" fontId="11" fillId="0" borderId="0" xfId="0" applyNumberFormat="1" applyFont="1"/>
    <xf numFmtId="3" fontId="11" fillId="0" borderId="0" xfId="0" applyNumberFormat="1" applyFont="1" applyAlignment="1">
      <alignment horizontal="center"/>
    </xf>
    <xf numFmtId="4" fontId="18" fillId="0" borderId="0" xfId="0" applyNumberFormat="1" applyFont="1"/>
    <xf numFmtId="3" fontId="19" fillId="0" borderId="0" xfId="0" applyNumberFormat="1" applyFont="1"/>
    <xf numFmtId="0" fontId="13" fillId="0" borderId="0" xfId="0" applyFont="1"/>
    <xf numFmtId="0" fontId="20" fillId="0" borderId="0" xfId="0" applyFont="1" applyAlignment="1">
      <alignment horizontal="right"/>
    </xf>
    <xf numFmtId="4" fontId="20" fillId="0" borderId="0" xfId="0" applyNumberFormat="1" applyFont="1" applyAlignment="1">
      <alignment horizontal="center"/>
    </xf>
    <xf numFmtId="0" fontId="20" fillId="0" borderId="0" xfId="0" applyFont="1"/>
    <xf numFmtId="166" fontId="10" fillId="0" borderId="3" xfId="0" applyNumberFormat="1" applyFont="1" applyBorder="1" applyAlignment="1">
      <alignment horizontal="center"/>
    </xf>
    <xf numFmtId="3" fontId="9" fillId="0" borderId="3" xfId="0" applyNumberFormat="1" applyFont="1" applyBorder="1" applyAlignment="1">
      <alignment horizontal="center"/>
    </xf>
    <xf numFmtId="3" fontId="4" fillId="0" borderId="3" xfId="0" applyNumberFormat="1" applyFont="1" applyBorder="1" applyAlignment="1">
      <alignment horizontal="right"/>
    </xf>
    <xf numFmtId="4" fontId="11" fillId="0" borderId="0" xfId="0" applyNumberFormat="1" applyFont="1" applyAlignment="1">
      <alignment horizontal="left"/>
    </xf>
    <xf numFmtId="0" fontId="10" fillId="0" borderId="9" xfId="0" applyFont="1" applyBorder="1" applyAlignment="1">
      <alignment horizontal="center"/>
    </xf>
    <xf numFmtId="0" fontId="4" fillId="0" borderId="0" xfId="0" applyFont="1" applyAlignment="1">
      <alignment horizontal="left"/>
    </xf>
    <xf numFmtId="166" fontId="10" fillId="0" borderId="0" xfId="0" applyNumberFormat="1" applyFont="1" applyAlignment="1">
      <alignment horizontal="center"/>
    </xf>
    <xf numFmtId="3" fontId="9" fillId="0" borderId="0" xfId="0" applyNumberFormat="1" applyFont="1" applyAlignment="1">
      <alignment horizontal="center"/>
    </xf>
    <xf numFmtId="3" fontId="4" fillId="0" borderId="0" xfId="0" applyNumberFormat="1" applyFont="1" applyAlignment="1">
      <alignment horizontal="right"/>
    </xf>
    <xf numFmtId="1" fontId="11" fillId="0" borderId="3" xfId="0" applyNumberFormat="1" applyFont="1" applyBorder="1" applyAlignment="1">
      <alignment horizontal="center"/>
    </xf>
    <xf numFmtId="0" fontId="13" fillId="0" borderId="3" xfId="0" applyFont="1" applyBorder="1"/>
    <xf numFmtId="0" fontId="6" fillId="0" borderId="3" xfId="0" applyFont="1" applyBorder="1"/>
    <xf numFmtId="166" fontId="4" fillId="0" borderId="0" xfId="0" applyNumberFormat="1" applyFont="1"/>
    <xf numFmtId="1" fontId="4" fillId="0" borderId="11" xfId="0" applyNumberFormat="1" applyFont="1" applyBorder="1" applyAlignment="1">
      <alignment horizontal="center"/>
    </xf>
    <xf numFmtId="166" fontId="4" fillId="0" borderId="11" xfId="0" applyNumberFormat="1" applyFont="1" applyBorder="1" applyAlignment="1">
      <alignment horizontal="center"/>
    </xf>
    <xf numFmtId="0" fontId="4" fillId="0" borderId="11" xfId="0" applyFont="1" applyBorder="1"/>
    <xf numFmtId="166" fontId="4" fillId="0" borderId="11" xfId="0" applyNumberFormat="1" applyFont="1" applyBorder="1" applyAlignment="1">
      <alignment horizontal="right"/>
    </xf>
    <xf numFmtId="3" fontId="4" fillId="0" borderId="11" xfId="0" applyNumberFormat="1" applyFont="1" applyBorder="1" applyAlignment="1">
      <alignment horizontal="right"/>
    </xf>
    <xf numFmtId="3" fontId="6" fillId="0" borderId="11" xfId="0" applyNumberFormat="1" applyFont="1" applyBorder="1"/>
    <xf numFmtId="3" fontId="4" fillId="0" borderId="12" xfId="0" applyNumberFormat="1" applyFont="1" applyBorder="1"/>
    <xf numFmtId="3" fontId="4" fillId="0" borderId="13" xfId="0" applyNumberFormat="1" applyFont="1" applyBorder="1"/>
    <xf numFmtId="4" fontId="8" fillId="0" borderId="0" xfId="0" applyNumberFormat="1" applyFont="1" applyAlignment="1">
      <alignment horizontal="center"/>
    </xf>
    <xf numFmtId="3" fontId="24" fillId="0" borderId="0" xfId="0" applyNumberFormat="1" applyFont="1" applyAlignment="1">
      <alignment horizontal="right"/>
    </xf>
    <xf numFmtId="0" fontId="5" fillId="0" borderId="0" xfId="0" applyFont="1" applyAlignment="1">
      <alignment horizontal="left"/>
    </xf>
    <xf numFmtId="3" fontId="22" fillId="0" borderId="0" xfId="0" applyNumberFormat="1" applyFont="1"/>
    <xf numFmtId="0" fontId="24" fillId="0" borderId="0" xfId="0" applyFont="1" applyAlignment="1">
      <alignment horizontal="center"/>
    </xf>
    <xf numFmtId="1" fontId="9" fillId="0" borderId="0" xfId="0" applyNumberFormat="1" applyFont="1" applyAlignment="1">
      <alignment horizontal="center"/>
    </xf>
    <xf numFmtId="166" fontId="9" fillId="0" borderId="0" xfId="0" applyNumberFormat="1" applyFont="1" applyAlignment="1">
      <alignment horizontal="center"/>
    </xf>
    <xf numFmtId="166" fontId="9" fillId="0" borderId="0" xfId="0" applyNumberFormat="1" applyFont="1"/>
    <xf numFmtId="3" fontId="9" fillId="0" borderId="0" xfId="0" applyNumberFormat="1" applyFont="1"/>
    <xf numFmtId="4" fontId="13" fillId="0" borderId="14" xfId="0" applyNumberFormat="1" applyFont="1" applyBorder="1"/>
    <xf numFmtId="1" fontId="10" fillId="0" borderId="0" xfId="0" applyNumberFormat="1" applyFont="1"/>
    <xf numFmtId="0" fontId="9" fillId="0" borderId="0" xfId="0" applyFont="1" applyAlignment="1">
      <alignment horizontal="right"/>
    </xf>
    <xf numFmtId="0" fontId="9" fillId="0" borderId="2" xfId="0" applyFont="1" applyBorder="1"/>
    <xf numFmtId="1" fontId="9" fillId="0" borderId="3" xfId="0" applyNumberFormat="1" applyFont="1" applyBorder="1" applyAlignment="1">
      <alignment horizontal="center"/>
    </xf>
    <xf numFmtId="166" fontId="9" fillId="0" borderId="3" xfId="0" applyNumberFormat="1" applyFont="1" applyBorder="1" applyAlignment="1">
      <alignment horizontal="center"/>
    </xf>
    <xf numFmtId="166" fontId="9" fillId="0" borderId="3" xfId="0" applyNumberFormat="1" applyFont="1" applyBorder="1"/>
    <xf numFmtId="3" fontId="9" fillId="0" borderId="3" xfId="0" applyNumberFormat="1" applyFont="1" applyBorder="1" applyAlignment="1">
      <alignment horizontal="right"/>
    </xf>
    <xf numFmtId="4" fontId="13" fillId="0" borderId="15" xfId="0" applyNumberFormat="1" applyFont="1" applyBorder="1"/>
    <xf numFmtId="4" fontId="9" fillId="0" borderId="1" xfId="0" applyNumberFormat="1" applyFont="1" applyBorder="1" applyAlignment="1">
      <alignment horizontal="center"/>
    </xf>
    <xf numFmtId="1" fontId="7" fillId="0" borderId="0" xfId="0" applyNumberFormat="1" applyFont="1" applyAlignment="1">
      <alignment horizontal="center"/>
    </xf>
    <xf numFmtId="166" fontId="7" fillId="0" borderId="0" xfId="0" applyNumberFormat="1" applyFont="1"/>
    <xf numFmtId="1" fontId="7" fillId="0" borderId="0" xfId="0" applyNumberFormat="1" applyFont="1" applyAlignment="1">
      <alignment horizontal="left"/>
    </xf>
    <xf numFmtId="4" fontId="20" fillId="0" borderId="14" xfId="0" applyNumberFormat="1" applyFont="1" applyBorder="1"/>
    <xf numFmtId="4" fontId="8" fillId="3" borderId="0" xfId="0" applyNumberFormat="1" applyFont="1" applyFill="1"/>
    <xf numFmtId="4" fontId="7" fillId="3" borderId="0" xfId="0" applyNumberFormat="1" applyFont="1" applyFill="1"/>
    <xf numFmtId="166" fontId="7" fillId="0" borderId="0" xfId="0" applyNumberFormat="1" applyFont="1" applyAlignment="1">
      <alignment horizontal="center"/>
    </xf>
    <xf numFmtId="4" fontId="8" fillId="2" borderId="0" xfId="0" applyNumberFormat="1" applyFont="1" applyFill="1"/>
    <xf numFmtId="4" fontId="7" fillId="2" borderId="0" xfId="0" applyNumberFormat="1" applyFont="1" applyFill="1"/>
    <xf numFmtId="166" fontId="7" fillId="0" borderId="0" xfId="0" applyNumberFormat="1" applyFont="1" applyAlignment="1">
      <alignment horizontal="left"/>
    </xf>
    <xf numFmtId="3" fontId="13" fillId="0" borderId="14" xfId="0" applyNumberFormat="1" applyFont="1" applyBorder="1"/>
    <xf numFmtId="1" fontId="7" fillId="0" borderId="3" xfId="0" applyNumberFormat="1" applyFont="1" applyBorder="1" applyAlignment="1">
      <alignment horizontal="center"/>
    </xf>
    <xf numFmtId="166" fontId="7" fillId="0" borderId="3" xfId="0" applyNumberFormat="1" applyFont="1" applyBorder="1" applyAlignment="1">
      <alignment horizontal="center"/>
    </xf>
    <xf numFmtId="166" fontId="7" fillId="0" borderId="3" xfId="0" applyNumberFormat="1" applyFont="1" applyBorder="1"/>
    <xf numFmtId="3" fontId="25" fillId="0" borderId="0" xfId="0" applyNumberFormat="1" applyFont="1"/>
    <xf numFmtId="3" fontId="13" fillId="0" borderId="0" xfId="0" applyNumberFormat="1" applyFont="1"/>
    <xf numFmtId="3" fontId="13" fillId="0" borderId="0" xfId="0" applyNumberFormat="1" applyFont="1" applyAlignment="1">
      <alignment horizontal="center"/>
    </xf>
    <xf numFmtId="0" fontId="7" fillId="0" borderId="3" xfId="0" applyFont="1" applyBorder="1" applyAlignment="1">
      <alignment horizontal="right"/>
    </xf>
    <xf numFmtId="0" fontId="7" fillId="0" borderId="0" xfId="0" applyFont="1" applyAlignment="1">
      <alignment horizontal="left"/>
    </xf>
    <xf numFmtId="1" fontId="3" fillId="3" borderId="0" xfId="0" applyNumberFormat="1" applyFont="1" applyFill="1" applyAlignment="1">
      <alignment horizontal="center"/>
    </xf>
    <xf numFmtId="2" fontId="7" fillId="3" borderId="0" xfId="0" applyNumberFormat="1" applyFont="1" applyFill="1" applyAlignment="1">
      <alignment horizontal="center"/>
    </xf>
    <xf numFmtId="2" fontId="7" fillId="0" borderId="0" xfId="0" applyNumberFormat="1" applyFont="1" applyAlignment="1">
      <alignment horizontal="center"/>
    </xf>
    <xf numFmtId="1" fontId="7" fillId="0" borderId="1" xfId="0" applyNumberFormat="1" applyFont="1" applyBorder="1" applyAlignment="1">
      <alignment horizontal="left"/>
    </xf>
    <xf numFmtId="1" fontId="7" fillId="3" borderId="0" xfId="0" applyNumberFormat="1" applyFont="1" applyFill="1"/>
    <xf numFmtId="3" fontId="9" fillId="4" borderId="1" xfId="0" applyNumberFormat="1" applyFont="1" applyFill="1" applyBorder="1" applyAlignment="1">
      <alignment horizontal="left"/>
    </xf>
    <xf numFmtId="4" fontId="8" fillId="4" borderId="0" xfId="0" applyNumberFormat="1" applyFont="1" applyFill="1"/>
    <xf numFmtId="0" fontId="7" fillId="4" borderId="0" xfId="0" applyFont="1" applyFill="1"/>
    <xf numFmtId="4" fontId="7" fillId="4" borderId="0" xfId="0" applyNumberFormat="1" applyFont="1" applyFill="1"/>
    <xf numFmtId="1" fontId="3" fillId="0" borderId="1" xfId="0" applyNumberFormat="1" applyFont="1" applyBorder="1" applyAlignment="1">
      <alignment horizontal="center"/>
    </xf>
    <xf numFmtId="1" fontId="10" fillId="0" borderId="0" xfId="0" applyNumberFormat="1" applyFont="1" applyAlignment="1">
      <alignment horizontal="center"/>
    </xf>
    <xf numFmtId="3" fontId="9" fillId="0" borderId="0" xfId="0" applyNumberFormat="1" applyFont="1" applyAlignment="1">
      <alignment horizontal="left"/>
    </xf>
    <xf numFmtId="0" fontId="9" fillId="5" borderId="1" xfId="0" applyFont="1" applyFill="1" applyBorder="1"/>
    <xf numFmtId="0" fontId="7" fillId="5" borderId="0" xfId="0" applyFont="1" applyFill="1"/>
    <xf numFmtId="4" fontId="7" fillId="5" borderId="0" xfId="0" applyNumberFormat="1" applyFont="1" applyFill="1"/>
    <xf numFmtId="0" fontId="9" fillId="0" borderId="0" xfId="0" applyFont="1" applyAlignment="1">
      <alignment horizontal="center"/>
    </xf>
    <xf numFmtId="3" fontId="13" fillId="0" borderId="14" xfId="0" applyNumberFormat="1" applyFont="1" applyBorder="1" applyAlignment="1">
      <alignment horizontal="center"/>
    </xf>
    <xf numFmtId="0" fontId="9" fillId="3" borderId="1" xfId="0" applyFont="1" applyFill="1" applyBorder="1"/>
    <xf numFmtId="0" fontId="9" fillId="2" borderId="1" xfId="0" applyFont="1" applyFill="1" applyBorder="1"/>
    <xf numFmtId="0" fontId="9" fillId="0" borderId="2" xfId="0" applyFont="1" applyBorder="1" applyAlignment="1">
      <alignment horizontal="left"/>
    </xf>
    <xf numFmtId="4" fontId="17" fillId="0" borderId="15" xfId="0" applyNumberFormat="1" applyFont="1" applyBorder="1"/>
    <xf numFmtId="3" fontId="10" fillId="0" borderId="0" xfId="0" applyNumberFormat="1" applyFont="1" applyAlignment="1">
      <alignment horizontal="center"/>
    </xf>
    <xf numFmtId="0" fontId="9" fillId="6" borderId="1" xfId="0" applyFont="1" applyFill="1" applyBorder="1"/>
    <xf numFmtId="4" fontId="8" fillId="6" borderId="0" xfId="0" applyNumberFormat="1" applyFont="1" applyFill="1"/>
    <xf numFmtId="0" fontId="7" fillId="6" borderId="0" xfId="0" applyFont="1" applyFill="1"/>
    <xf numFmtId="4" fontId="7" fillId="6" borderId="0" xfId="0" applyNumberFormat="1" applyFont="1" applyFill="1"/>
    <xf numFmtId="1" fontId="10" fillId="4" borderId="1" xfId="0" applyNumberFormat="1" applyFont="1" applyFill="1" applyBorder="1" applyAlignment="1">
      <alignment horizontal="center"/>
    </xf>
    <xf numFmtId="1" fontId="10" fillId="5" borderId="0" xfId="0" applyNumberFormat="1" applyFont="1" applyFill="1" applyAlignment="1">
      <alignment horizontal="center"/>
    </xf>
    <xf numFmtId="1" fontId="10" fillId="3" borderId="0" xfId="0" applyNumberFormat="1" applyFont="1" applyFill="1" applyAlignment="1">
      <alignment horizontal="center"/>
    </xf>
    <xf numFmtId="1" fontId="10" fillId="2" borderId="0" xfId="0" applyNumberFormat="1" applyFont="1" applyFill="1" applyAlignment="1">
      <alignment horizontal="center"/>
    </xf>
    <xf numFmtId="1" fontId="10" fillId="6" borderId="0" xfId="0" applyNumberFormat="1" applyFont="1" applyFill="1" applyAlignment="1">
      <alignment horizontal="center"/>
    </xf>
    <xf numFmtId="1" fontId="10" fillId="7" borderId="0" xfId="0" applyNumberFormat="1" applyFont="1" applyFill="1" applyAlignment="1">
      <alignment horizontal="center"/>
    </xf>
    <xf numFmtId="3" fontId="10" fillId="8" borderId="0" xfId="0" applyNumberFormat="1" applyFont="1" applyFill="1" applyAlignment="1">
      <alignment horizontal="center"/>
    </xf>
    <xf numFmtId="3" fontId="10" fillId="4" borderId="0" xfId="0" applyNumberFormat="1" applyFont="1" applyFill="1" applyAlignment="1">
      <alignment horizontal="center"/>
    </xf>
    <xf numFmtId="3" fontId="9" fillId="7" borderId="1" xfId="0" applyNumberFormat="1" applyFont="1" applyFill="1" applyBorder="1" applyAlignment="1">
      <alignment horizontal="left"/>
    </xf>
    <xf numFmtId="4" fontId="3" fillId="0" borderId="0" xfId="0" applyNumberFormat="1" applyFont="1" applyAlignment="1">
      <alignment horizontal="right"/>
    </xf>
    <xf numFmtId="4" fontId="10" fillId="0" borderId="0" xfId="0" applyNumberFormat="1" applyFont="1" applyAlignment="1">
      <alignment horizontal="right"/>
    </xf>
    <xf numFmtId="4" fontId="9" fillId="3" borderId="0" xfId="0" applyNumberFormat="1" applyFont="1" applyFill="1" applyAlignment="1">
      <alignment horizontal="center"/>
    </xf>
    <xf numFmtId="1" fontId="3" fillId="3" borderId="1" xfId="0" applyNumberFormat="1" applyFont="1" applyFill="1" applyBorder="1" applyAlignment="1">
      <alignment horizontal="center"/>
    </xf>
    <xf numFmtId="0" fontId="9" fillId="8" borderId="1" xfId="0" applyFont="1" applyFill="1" applyBorder="1"/>
    <xf numFmtId="3" fontId="17" fillId="0" borderId="0" xfId="0" applyNumberFormat="1" applyFont="1"/>
    <xf numFmtId="0" fontId="9" fillId="4" borderId="1" xfId="0" applyFont="1" applyFill="1" applyBorder="1"/>
    <xf numFmtId="4" fontId="3" fillId="0" borderId="0" xfId="0" applyNumberFormat="1" applyFont="1"/>
    <xf numFmtId="0" fontId="7" fillId="0" borderId="1" xfId="0" applyFont="1" applyBorder="1"/>
    <xf numFmtId="1" fontId="3" fillId="0" borderId="1" xfId="0" applyNumberFormat="1" applyFont="1" applyBorder="1"/>
    <xf numFmtId="3" fontId="9" fillId="3" borderId="1" xfId="0" applyNumberFormat="1" applyFont="1" applyFill="1" applyBorder="1" applyAlignment="1">
      <alignment horizontal="left"/>
    </xf>
    <xf numFmtId="3" fontId="3" fillId="0" borderId="0" xfId="0" applyNumberFormat="1" applyFont="1"/>
    <xf numFmtId="3" fontId="20" fillId="0" borderId="14" xfId="0" applyNumberFormat="1" applyFont="1" applyBorder="1" applyAlignment="1">
      <alignment horizontal="right"/>
    </xf>
    <xf numFmtId="3" fontId="7" fillId="0" borderId="17" xfId="0" applyNumberFormat="1" applyFont="1" applyBorder="1" applyAlignment="1">
      <alignment horizontal="right"/>
    </xf>
    <xf numFmtId="0" fontId="9" fillId="5" borderId="1" xfId="0" applyFont="1" applyFill="1" applyBorder="1" applyAlignment="1">
      <alignment horizontal="center"/>
    </xf>
    <xf numFmtId="166" fontId="3" fillId="0" borderId="0" xfId="0" applyNumberFormat="1" applyFont="1" applyAlignment="1">
      <alignment horizontal="center"/>
    </xf>
    <xf numFmtId="0" fontId="9" fillId="3" borderId="1" xfId="0" applyFont="1" applyFill="1" applyBorder="1" applyAlignment="1">
      <alignment horizontal="center"/>
    </xf>
    <xf numFmtId="3" fontId="13" fillId="0" borderId="0" xfId="0" applyNumberFormat="1" applyFont="1" applyAlignment="1">
      <alignment horizontal="right"/>
    </xf>
    <xf numFmtId="3" fontId="9" fillId="0" borderId="0" xfId="0" applyNumberFormat="1" applyFont="1" applyAlignment="1">
      <alignment horizontal="right"/>
    </xf>
    <xf numFmtId="0" fontId="9" fillId="2" borderId="1" xfId="0" applyFont="1" applyFill="1" applyBorder="1" applyAlignment="1">
      <alignment horizontal="center"/>
    </xf>
    <xf numFmtId="3" fontId="9" fillId="6" borderId="1" xfId="0" applyNumberFormat="1" applyFont="1" applyFill="1" applyBorder="1" applyAlignment="1">
      <alignment horizontal="center"/>
    </xf>
    <xf numFmtId="3" fontId="7" fillId="0" borderId="3" xfId="0" applyNumberFormat="1" applyFont="1" applyBorder="1"/>
    <xf numFmtId="0" fontId="26" fillId="0" borderId="0" xfId="0" applyFont="1" applyAlignment="1">
      <alignment horizontal="center"/>
    </xf>
    <xf numFmtId="1" fontId="9" fillId="5" borderId="0" xfId="0" applyNumberFormat="1" applyFont="1" applyFill="1" applyAlignment="1">
      <alignment horizontal="center"/>
    </xf>
    <xf numFmtId="166" fontId="9" fillId="2" borderId="0" xfId="0" applyNumberFormat="1" applyFont="1" applyFill="1" applyAlignment="1">
      <alignment horizontal="center"/>
    </xf>
    <xf numFmtId="1" fontId="9" fillId="6" borderId="0" xfId="0" applyNumberFormat="1" applyFont="1" applyFill="1" applyAlignment="1">
      <alignment horizontal="center"/>
    </xf>
    <xf numFmtId="166" fontId="7" fillId="0" borderId="0" xfId="0" applyNumberFormat="1" applyFont="1" applyAlignment="1">
      <alignment horizontal="right" vertical="center"/>
    </xf>
    <xf numFmtId="3" fontId="7" fillId="9" borderId="0" xfId="0" applyNumberFormat="1" applyFont="1" applyFill="1" applyAlignment="1">
      <alignment horizontal="right" wrapText="1"/>
    </xf>
    <xf numFmtId="3" fontId="7" fillId="0" borderId="0" xfId="0" applyNumberFormat="1" applyFont="1" applyAlignment="1">
      <alignment horizontal="right" wrapText="1"/>
    </xf>
    <xf numFmtId="1" fontId="3" fillId="5" borderId="0" xfId="0" applyNumberFormat="1" applyFont="1" applyFill="1"/>
    <xf numFmtId="1" fontId="3" fillId="3" borderId="0" xfId="0" applyNumberFormat="1" applyFont="1" applyFill="1"/>
    <xf numFmtId="1" fontId="3" fillId="2" borderId="0" xfId="0" applyNumberFormat="1" applyFont="1" applyFill="1"/>
    <xf numFmtId="1" fontId="3" fillId="6" borderId="0" xfId="0" applyNumberFormat="1" applyFont="1" applyFill="1"/>
    <xf numFmtId="4" fontId="12" fillId="0" borderId="1" xfId="0" applyNumberFormat="1" applyFont="1" applyBorder="1"/>
    <xf numFmtId="3" fontId="9" fillId="5" borderId="1" xfId="0" applyNumberFormat="1" applyFont="1" applyFill="1" applyBorder="1" applyAlignment="1">
      <alignment horizontal="left"/>
    </xf>
    <xf numFmtId="4" fontId="8" fillId="5" borderId="0" xfId="0" applyNumberFormat="1" applyFont="1" applyFill="1"/>
    <xf numFmtId="3" fontId="3" fillId="0" borderId="0" xfId="0" applyNumberFormat="1" applyFont="1" applyAlignment="1">
      <alignment horizontal="right"/>
    </xf>
    <xf numFmtId="3" fontId="9" fillId="2" borderId="1" xfId="0" applyNumberFormat="1" applyFont="1" applyFill="1" applyBorder="1" applyAlignment="1">
      <alignment horizontal="left"/>
    </xf>
    <xf numFmtId="3" fontId="7" fillId="9" borderId="1" xfId="0" applyNumberFormat="1" applyFont="1" applyFill="1" applyBorder="1" applyAlignment="1">
      <alignment horizontal="left"/>
    </xf>
    <xf numFmtId="4" fontId="8" fillId="9" borderId="0" xfId="0" applyNumberFormat="1" applyFont="1" applyFill="1"/>
    <xf numFmtId="0" fontId="7" fillId="9" borderId="0" xfId="0" applyFont="1" applyFill="1"/>
    <xf numFmtId="4" fontId="7" fillId="9" borderId="0" xfId="0" applyNumberFormat="1" applyFont="1" applyFill="1"/>
    <xf numFmtId="4" fontId="20" fillId="0" borderId="14" xfId="0" applyNumberFormat="1" applyFont="1" applyBorder="1" applyAlignment="1">
      <alignment horizontal="right"/>
    </xf>
    <xf numFmtId="166" fontId="3" fillId="3" borderId="0" xfId="0" applyNumberFormat="1" applyFont="1" applyFill="1" applyAlignment="1">
      <alignment horizontal="center"/>
    </xf>
    <xf numFmtId="166" fontId="3" fillId="0" borderId="0" xfId="0" applyNumberFormat="1" applyFont="1" applyAlignment="1">
      <alignment horizontal="left"/>
    </xf>
    <xf numFmtId="3" fontId="17" fillId="0" borderId="0" xfId="0" applyNumberFormat="1" applyFont="1" applyAlignment="1">
      <alignment horizontal="right"/>
    </xf>
    <xf numFmtId="166" fontId="9" fillId="0" borderId="0" xfId="0" applyNumberFormat="1" applyFont="1" applyAlignment="1">
      <alignment horizontal="right"/>
    </xf>
    <xf numFmtId="3" fontId="13" fillId="0" borderId="14" xfId="0" applyNumberFormat="1" applyFont="1" applyBorder="1" applyAlignment="1">
      <alignment horizontal="right"/>
    </xf>
    <xf numFmtId="0" fontId="7" fillId="0" borderId="3" xfId="0" applyFont="1" applyBorder="1" applyAlignment="1">
      <alignment horizontal="center"/>
    </xf>
    <xf numFmtId="0" fontId="9" fillId="0" borderId="0" xfId="0" applyFont="1" applyAlignment="1">
      <alignment wrapText="1"/>
    </xf>
    <xf numFmtId="1" fontId="9" fillId="0" borderId="0" xfId="0" applyNumberFormat="1" applyFont="1" applyAlignment="1">
      <alignment horizontal="center" wrapText="1"/>
    </xf>
    <xf numFmtId="166" fontId="9" fillId="0" borderId="0" xfId="0" applyNumberFormat="1" applyFont="1" applyAlignment="1">
      <alignment horizontal="center" wrapText="1"/>
    </xf>
    <xf numFmtId="3" fontId="7" fillId="0" borderId="0" xfId="0" applyNumberFormat="1" applyFont="1" applyAlignment="1">
      <alignment wrapText="1"/>
    </xf>
    <xf numFmtId="3" fontId="7" fillId="2" borderId="0" xfId="0" applyNumberFormat="1" applyFont="1" applyFill="1" applyAlignment="1">
      <alignment horizontal="right" wrapText="1"/>
    </xf>
    <xf numFmtId="0" fontId="7" fillId="0" borderId="0" xfId="0" applyFont="1" applyAlignment="1">
      <alignment vertical="center" wrapText="1"/>
    </xf>
    <xf numFmtId="3" fontId="27" fillId="0" borderId="0" xfId="0" applyNumberFormat="1" applyFont="1"/>
    <xf numFmtId="3" fontId="9" fillId="0" borderId="3" xfId="0" applyNumberFormat="1" applyFont="1" applyBorder="1" applyAlignment="1">
      <alignment horizontal="right" wrapText="1"/>
    </xf>
    <xf numFmtId="3" fontId="7" fillId="0" borderId="3" xfId="0" applyNumberFormat="1" applyFont="1" applyBorder="1" applyAlignment="1">
      <alignment horizontal="right"/>
    </xf>
    <xf numFmtId="168" fontId="3" fillId="0" borderId="0" xfId="0" applyNumberFormat="1" applyFont="1" applyAlignment="1">
      <alignment horizontal="center"/>
    </xf>
    <xf numFmtId="4" fontId="3" fillId="0" borderId="0" xfId="1" applyFont="1"/>
    <xf numFmtId="1" fontId="28" fillId="0" borderId="0" xfId="0" applyNumberFormat="1" applyFont="1"/>
    <xf numFmtId="0" fontId="3" fillId="0" borderId="0" xfId="0" applyFont="1"/>
    <xf numFmtId="0" fontId="20" fillId="0" borderId="14" xfId="0" applyFont="1" applyBorder="1"/>
    <xf numFmtId="3" fontId="27" fillId="0" borderId="0" xfId="0" applyNumberFormat="1" applyFont="1" applyAlignment="1">
      <alignment horizontal="right"/>
    </xf>
    <xf numFmtId="3" fontId="20" fillId="0" borderId="0" xfId="0" applyNumberFormat="1" applyFont="1" applyAlignment="1">
      <alignment horizontal="right"/>
    </xf>
    <xf numFmtId="1" fontId="7" fillId="0" borderId="3" xfId="0" applyNumberFormat="1" applyFont="1" applyBorder="1" applyAlignment="1">
      <alignment horizontal="left"/>
    </xf>
    <xf numFmtId="166" fontId="7" fillId="0" borderId="0" xfId="0" applyNumberFormat="1" applyFont="1" applyAlignment="1">
      <alignment horizontal="right"/>
    </xf>
    <xf numFmtId="4" fontId="21" fillId="0" borderId="0" xfId="0" applyNumberFormat="1" applyFont="1" applyAlignment="1">
      <alignment horizontal="center"/>
    </xf>
    <xf numFmtId="0" fontId="9" fillId="0" borderId="8" xfId="0" applyFont="1" applyBorder="1" applyAlignment="1">
      <alignment horizontal="right"/>
    </xf>
    <xf numFmtId="4" fontId="9" fillId="0" borderId="3" xfId="0" applyNumberFormat="1" applyFont="1" applyBorder="1" applyAlignment="1">
      <alignment horizontal="right"/>
    </xf>
    <xf numFmtId="4" fontId="9" fillId="0" borderId="23" xfId="0" applyNumberFormat="1" applyFont="1" applyBorder="1" applyAlignment="1">
      <alignment horizontal="right"/>
    </xf>
    <xf numFmtId="4" fontId="9" fillId="0" borderId="0" xfId="0" applyNumberFormat="1" applyFont="1" applyAlignment="1">
      <alignment horizontal="right"/>
    </xf>
    <xf numFmtId="3" fontId="13" fillId="0" borderId="20" xfId="0" applyNumberFormat="1" applyFont="1" applyBorder="1"/>
    <xf numFmtId="1" fontId="7" fillId="0" borderId="0" xfId="0" applyNumberFormat="1" applyFont="1"/>
    <xf numFmtId="1" fontId="9" fillId="0" borderId="3" xfId="0" applyNumberFormat="1" applyFont="1" applyBorder="1" applyAlignment="1">
      <alignment horizontal="left"/>
    </xf>
    <xf numFmtId="4" fontId="3" fillId="0" borderId="0" xfId="0" applyNumberFormat="1" applyFont="1" applyAlignment="1">
      <alignment horizontal="left"/>
    </xf>
    <xf numFmtId="4" fontId="7" fillId="0" borderId="0" xfId="0" applyNumberFormat="1" applyFont="1" applyAlignment="1">
      <alignment horizontal="right" wrapText="1"/>
    </xf>
    <xf numFmtId="3" fontId="13" fillId="0" borderId="14" xfId="0" applyNumberFormat="1" applyFont="1" applyBorder="1" applyAlignment="1">
      <alignment wrapText="1"/>
    </xf>
    <xf numFmtId="3" fontId="28" fillId="0" borderId="0" xfId="0" applyNumberFormat="1" applyFont="1" applyAlignment="1">
      <alignment horizontal="left"/>
    </xf>
    <xf numFmtId="3" fontId="3" fillId="0" borderId="0" xfId="0" applyNumberFormat="1" applyFont="1" applyAlignment="1">
      <alignment horizontal="left"/>
    </xf>
    <xf numFmtId="4" fontId="7" fillId="0" borderId="0" xfId="0" applyNumberFormat="1" applyFont="1" applyAlignment="1">
      <alignment horizontal="left"/>
    </xf>
    <xf numFmtId="4" fontId="3" fillId="0" borderId="0" xfId="0" applyNumberFormat="1" applyFont="1" applyAlignment="1">
      <alignment horizontal="left" wrapText="1"/>
    </xf>
    <xf numFmtId="3" fontId="30" fillId="0" borderId="0" xfId="0" applyNumberFormat="1" applyFont="1" applyAlignment="1">
      <alignment horizontal="right"/>
    </xf>
    <xf numFmtId="4" fontId="23" fillId="0" borderId="14" xfId="0" applyNumberFormat="1" applyFont="1" applyBorder="1"/>
    <xf numFmtId="3" fontId="20" fillId="0" borderId="0" xfId="0" applyNumberFormat="1" applyFont="1"/>
    <xf numFmtId="4" fontId="7" fillId="10" borderId="0" xfId="0" applyNumberFormat="1" applyFont="1" applyFill="1" applyAlignment="1">
      <alignment horizontal="right" wrapText="1"/>
    </xf>
    <xf numFmtId="4" fontId="7" fillId="0" borderId="14" xfId="0" applyNumberFormat="1" applyFont="1" applyBorder="1"/>
    <xf numFmtId="1" fontId="32" fillId="0" borderId="0" xfId="0" applyNumberFormat="1" applyFont="1"/>
    <xf numFmtId="1" fontId="33" fillId="0" borderId="0" xfId="0" applyNumberFormat="1" applyFont="1"/>
    <xf numFmtId="1" fontId="9" fillId="0" borderId="3" xfId="0" applyNumberFormat="1" applyFont="1" applyBorder="1"/>
    <xf numFmtId="1" fontId="9" fillId="0" borderId="0" xfId="0" applyNumberFormat="1" applyFont="1"/>
    <xf numFmtId="3" fontId="20" fillId="0" borderId="14" xfId="0" applyNumberFormat="1" applyFont="1" applyBorder="1"/>
    <xf numFmtId="166" fontId="9" fillId="0" borderId="3" xfId="0" applyNumberFormat="1" applyFont="1" applyBorder="1" applyAlignment="1">
      <alignment horizontal="right"/>
    </xf>
    <xf numFmtId="3" fontId="17" fillId="0" borderId="14" xfId="0" applyNumberFormat="1" applyFont="1" applyBorder="1"/>
    <xf numFmtId="0" fontId="9" fillId="0" borderId="3" xfId="0" applyFont="1" applyBorder="1" applyAlignment="1">
      <alignment horizontal="right"/>
    </xf>
    <xf numFmtId="1" fontId="3" fillId="0" borderId="0" xfId="0" applyNumberFormat="1" applyFont="1" applyAlignment="1">
      <alignment horizontal="left"/>
    </xf>
    <xf numFmtId="1" fontId="7" fillId="5" borderId="0" xfId="0" applyNumberFormat="1" applyFont="1" applyFill="1" applyAlignment="1">
      <alignment horizontal="center"/>
    </xf>
    <xf numFmtId="1" fontId="9" fillId="0" borderId="0" xfId="0" applyNumberFormat="1" applyFont="1" applyAlignment="1">
      <alignment horizontal="left"/>
    </xf>
    <xf numFmtId="166" fontId="3" fillId="0" borderId="0" xfId="0" applyNumberFormat="1" applyFont="1"/>
    <xf numFmtId="166" fontId="3" fillId="0" borderId="0" xfId="0" applyNumberFormat="1" applyFont="1" applyAlignment="1">
      <alignment horizontal="right"/>
    </xf>
    <xf numFmtId="0" fontId="3" fillId="3" borderId="0" xfId="0" applyFont="1" applyFill="1"/>
    <xf numFmtId="4" fontId="20" fillId="0" borderId="0" xfId="0" applyNumberFormat="1" applyFont="1"/>
    <xf numFmtId="1" fontId="3" fillId="4" borderId="0" xfId="0" applyNumberFormat="1" applyFont="1" applyFill="1" applyAlignment="1">
      <alignment horizontal="right"/>
    </xf>
    <xf numFmtId="4" fontId="17" fillId="0" borderId="14" xfId="0" applyNumberFormat="1" applyFont="1" applyBorder="1"/>
    <xf numFmtId="3" fontId="7" fillId="4" borderId="1" xfId="0" applyNumberFormat="1" applyFont="1" applyFill="1" applyBorder="1" applyAlignment="1">
      <alignment horizontal="left"/>
    </xf>
    <xf numFmtId="4" fontId="8" fillId="4" borderId="0" xfId="0" applyNumberFormat="1" applyFont="1" applyFill="1" applyAlignment="1">
      <alignment horizontal="right"/>
    </xf>
    <xf numFmtId="0" fontId="7" fillId="4" borderId="0" xfId="0" applyFont="1" applyFill="1" applyAlignment="1">
      <alignment horizontal="right"/>
    </xf>
    <xf numFmtId="4" fontId="7" fillId="4" borderId="0" xfId="0" applyNumberFormat="1" applyFont="1" applyFill="1" applyAlignment="1">
      <alignment horizontal="right"/>
    </xf>
    <xf numFmtId="1" fontId="3" fillId="3" borderId="0" xfId="0" applyNumberFormat="1" applyFont="1" applyFill="1" applyAlignment="1">
      <alignment horizontal="right"/>
    </xf>
    <xf numFmtId="1" fontId="3" fillId="2" borderId="0" xfId="0" applyNumberFormat="1" applyFont="1" applyFill="1" applyAlignment="1">
      <alignment horizontal="right"/>
    </xf>
    <xf numFmtId="3" fontId="7" fillId="2" borderId="0" xfId="0" applyNumberFormat="1" applyFont="1" applyFill="1"/>
    <xf numFmtId="1" fontId="3" fillId="9" borderId="0" xfId="0" applyNumberFormat="1" applyFont="1" applyFill="1" applyAlignment="1">
      <alignment horizontal="right"/>
    </xf>
    <xf numFmtId="3" fontId="7" fillId="9" borderId="0" xfId="0" applyNumberFormat="1" applyFont="1" applyFill="1"/>
    <xf numFmtId="3" fontId="7" fillId="3" borderId="0" xfId="0" applyNumberFormat="1" applyFont="1" applyFill="1"/>
    <xf numFmtId="0" fontId="34" fillId="0" borderId="0" xfId="0" applyFont="1" applyAlignment="1">
      <alignment horizontal="right"/>
    </xf>
    <xf numFmtId="2" fontId="3" fillId="0" borderId="0" xfId="0" applyNumberFormat="1" applyFont="1" applyAlignment="1">
      <alignment horizontal="right"/>
    </xf>
    <xf numFmtId="1" fontId="3" fillId="0" borderId="0" xfId="0" applyNumberFormat="1" applyFont="1" applyAlignment="1">
      <alignment horizontal="right"/>
    </xf>
    <xf numFmtId="1" fontId="3" fillId="6" borderId="0" xfId="0" applyNumberFormat="1" applyFont="1" applyFill="1" applyAlignment="1">
      <alignment horizontal="right"/>
    </xf>
    <xf numFmtId="3" fontId="7" fillId="6" borderId="1" xfId="0" applyNumberFormat="1" applyFont="1" applyFill="1" applyBorder="1" applyAlignment="1">
      <alignment horizontal="left"/>
    </xf>
    <xf numFmtId="3" fontId="7" fillId="6" borderId="0" xfId="0" applyNumberFormat="1" applyFont="1" applyFill="1"/>
    <xf numFmtId="0" fontId="3" fillId="0" borderId="0" xfId="0" applyFont="1" applyAlignment="1">
      <alignment horizontal="right"/>
    </xf>
    <xf numFmtId="166" fontId="10" fillId="0" borderId="0" xfId="0" applyNumberFormat="1" applyFont="1" applyAlignment="1">
      <alignment horizontal="right"/>
    </xf>
    <xf numFmtId="3" fontId="3" fillId="3" borderId="0" xfId="0" applyNumberFormat="1" applyFont="1" applyFill="1" applyAlignment="1">
      <alignment horizontal="right"/>
    </xf>
    <xf numFmtId="3" fontId="3" fillId="3" borderId="1" xfId="0" applyNumberFormat="1" applyFont="1" applyFill="1" applyBorder="1" applyAlignment="1">
      <alignment horizontal="left"/>
    </xf>
    <xf numFmtId="3" fontId="3" fillId="2" borderId="1" xfId="0" applyNumberFormat="1" applyFont="1" applyFill="1" applyBorder="1" applyAlignment="1">
      <alignment horizontal="left"/>
    </xf>
    <xf numFmtId="1" fontId="3" fillId="2" borderId="0" xfId="0" applyNumberFormat="1" applyFont="1" applyFill="1" applyAlignment="1">
      <alignment horizontal="left"/>
    </xf>
    <xf numFmtId="3" fontId="3" fillId="9" borderId="1" xfId="0" applyNumberFormat="1" applyFont="1" applyFill="1" applyBorder="1" applyAlignment="1">
      <alignment horizontal="left"/>
    </xf>
    <xf numFmtId="1" fontId="3" fillId="9" borderId="0" xfId="0" applyNumberFormat="1" applyFont="1" applyFill="1" applyAlignment="1">
      <alignment horizontal="left"/>
    </xf>
    <xf numFmtId="3" fontId="3" fillId="0" borderId="1" xfId="0" applyNumberFormat="1" applyFont="1" applyBorder="1" applyAlignment="1">
      <alignment horizontal="right"/>
    </xf>
    <xf numFmtId="166" fontId="3" fillId="3" borderId="0" xfId="0" applyNumberFormat="1" applyFont="1" applyFill="1" applyAlignment="1">
      <alignment horizontal="right"/>
    </xf>
    <xf numFmtId="166" fontId="3" fillId="2" borderId="0" xfId="0" applyNumberFormat="1" applyFont="1" applyFill="1" applyAlignment="1">
      <alignment horizontal="right"/>
    </xf>
    <xf numFmtId="166" fontId="7" fillId="3" borderId="0" xfId="0" applyNumberFormat="1" applyFont="1" applyFill="1" applyAlignment="1">
      <alignment horizontal="right"/>
    </xf>
    <xf numFmtId="2" fontId="7" fillId="0" borderId="0" xfId="0" applyNumberFormat="1" applyFont="1" applyAlignment="1">
      <alignment horizontal="right"/>
    </xf>
    <xf numFmtId="166" fontId="10" fillId="0" borderId="3" xfId="0" applyNumberFormat="1" applyFont="1" applyBorder="1"/>
    <xf numFmtId="1" fontId="7" fillId="0" borderId="0" xfId="0" applyNumberFormat="1" applyFont="1" applyAlignment="1">
      <alignment horizontal="right"/>
    </xf>
    <xf numFmtId="166" fontId="10" fillId="0" borderId="3" xfId="0" applyNumberFormat="1" applyFont="1" applyBorder="1" applyAlignment="1">
      <alignment horizontal="right"/>
    </xf>
    <xf numFmtId="3" fontId="7" fillId="3" borderId="0" xfId="0" applyNumberFormat="1" applyFont="1" applyFill="1" applyAlignment="1">
      <alignment horizontal="right"/>
    </xf>
    <xf numFmtId="3" fontId="20" fillId="0" borderId="0" xfId="0" applyNumberFormat="1" applyFont="1" applyAlignment="1">
      <alignment horizontal="center"/>
    </xf>
    <xf numFmtId="0" fontId="9" fillId="0" borderId="3" xfId="0" applyFont="1" applyBorder="1" applyAlignment="1">
      <alignment horizontal="left"/>
    </xf>
    <xf numFmtId="3" fontId="7" fillId="2" borderId="0" xfId="0" applyNumberFormat="1" applyFont="1" applyFill="1" applyAlignment="1">
      <alignment horizontal="right"/>
    </xf>
    <xf numFmtId="3" fontId="7" fillId="9" borderId="0" xfId="0" applyNumberFormat="1" applyFont="1" applyFill="1" applyAlignment="1">
      <alignment horizontal="right"/>
    </xf>
    <xf numFmtId="3" fontId="12" fillId="0" borderId="1" xfId="0" applyNumberFormat="1" applyFont="1" applyBorder="1" applyAlignment="1">
      <alignment horizontal="left"/>
    </xf>
    <xf numFmtId="0" fontId="8" fillId="0" borderId="0" xfId="0" applyFont="1"/>
    <xf numFmtId="166" fontId="3" fillId="0" borderId="3" xfId="0" applyNumberFormat="1" applyFont="1" applyBorder="1" applyAlignment="1">
      <alignment horizontal="right"/>
    </xf>
    <xf numFmtId="4" fontId="13" fillId="0" borderId="15" xfId="1" applyFont="1" applyBorder="1"/>
    <xf numFmtId="10" fontId="7" fillId="3" borderId="0" xfId="0" applyNumberFormat="1" applyFont="1" applyFill="1" applyAlignment="1">
      <alignment horizontal="right"/>
    </xf>
    <xf numFmtId="3" fontId="3" fillId="2" borderId="0" xfId="0" applyNumberFormat="1" applyFont="1" applyFill="1"/>
    <xf numFmtId="4" fontId="13" fillId="0" borderId="15" xfId="0" applyNumberFormat="1" applyFont="1" applyBorder="1" applyAlignment="1">
      <alignment horizontal="right"/>
    </xf>
    <xf numFmtId="10" fontId="3" fillId="3" borderId="0" xfId="0" applyNumberFormat="1" applyFont="1" applyFill="1"/>
    <xf numFmtId="3" fontId="3" fillId="2" borderId="0" xfId="0" applyNumberFormat="1" applyFont="1" applyFill="1" applyAlignment="1">
      <alignment horizontal="right"/>
    </xf>
    <xf numFmtId="0" fontId="9" fillId="0" borderId="1" xfId="0" applyFont="1" applyBorder="1"/>
    <xf numFmtId="165" fontId="7" fillId="0" borderId="0" xfId="0" applyNumberFormat="1" applyFont="1"/>
    <xf numFmtId="165" fontId="7" fillId="3" borderId="0" xfId="0" applyNumberFormat="1" applyFont="1" applyFill="1"/>
    <xf numFmtId="4" fontId="10" fillId="0" borderId="0" xfId="0" applyNumberFormat="1" applyFont="1"/>
    <xf numFmtId="166" fontId="9" fillId="0" borderId="0" xfId="0" applyNumberFormat="1" applyFont="1" applyAlignment="1">
      <alignment horizontal="left"/>
    </xf>
    <xf numFmtId="1" fontId="20" fillId="0" borderId="0" xfId="0" applyNumberFormat="1" applyFont="1" applyAlignment="1">
      <alignment horizontal="center"/>
    </xf>
    <xf numFmtId="0" fontId="7" fillId="0" borderId="27" xfId="0" applyFont="1" applyBorder="1"/>
    <xf numFmtId="1" fontId="7" fillId="0" borderId="28" xfId="0" applyNumberFormat="1" applyFont="1" applyBorder="1" applyAlignment="1">
      <alignment horizontal="center"/>
    </xf>
    <xf numFmtId="166" fontId="7" fillId="0" borderId="28" xfId="0" applyNumberFormat="1" applyFont="1" applyBorder="1"/>
    <xf numFmtId="0" fontId="7" fillId="0" borderId="28" xfId="0" applyFont="1" applyBorder="1"/>
    <xf numFmtId="166" fontId="7" fillId="0" borderId="28" xfId="0" applyNumberFormat="1" applyFont="1" applyBorder="1" applyAlignment="1">
      <alignment horizontal="center"/>
    </xf>
    <xf numFmtId="166" fontId="7" fillId="0" borderId="29" xfId="0" applyNumberFormat="1" applyFont="1" applyBorder="1" applyAlignment="1">
      <alignment horizontal="center"/>
    </xf>
    <xf numFmtId="1" fontId="20" fillId="0" borderId="26" xfId="0" applyNumberFormat="1" applyFont="1" applyBorder="1" applyAlignment="1">
      <alignment horizontal="center"/>
    </xf>
    <xf numFmtId="0" fontId="7" fillId="0" borderId="30" xfId="0" applyFont="1" applyBorder="1"/>
    <xf numFmtId="0" fontId="9" fillId="0" borderId="30" xfId="0" applyFont="1" applyBorder="1"/>
    <xf numFmtId="37" fontId="13" fillId="0" borderId="6" xfId="0" applyNumberFormat="1" applyFont="1" applyBorder="1" applyAlignment="1">
      <alignment horizontal="right"/>
    </xf>
    <xf numFmtId="3" fontId="9" fillId="0" borderId="7" xfId="0" applyNumberFormat="1" applyFont="1" applyBorder="1" applyAlignment="1">
      <alignment horizontal="right"/>
    </xf>
    <xf numFmtId="1" fontId="20" fillId="0" borderId="26" xfId="0" applyNumberFormat="1" applyFont="1" applyBorder="1" applyAlignment="1">
      <alignment horizontal="right"/>
    </xf>
    <xf numFmtId="3" fontId="7" fillId="0" borderId="23" xfId="0" applyNumberFormat="1" applyFont="1" applyBorder="1" applyAlignment="1">
      <alignment horizontal="right"/>
    </xf>
    <xf numFmtId="1" fontId="7" fillId="0" borderId="27" xfId="0" applyNumberFormat="1" applyFont="1" applyBorder="1" applyAlignment="1">
      <alignment horizontal="left"/>
    </xf>
    <xf numFmtId="1" fontId="20" fillId="0" borderId="31" xfId="0" applyNumberFormat="1" applyFont="1" applyBorder="1" applyAlignment="1">
      <alignment horizontal="right"/>
    </xf>
    <xf numFmtId="3" fontId="7" fillId="0" borderId="32" xfId="0" applyNumberFormat="1" applyFont="1" applyBorder="1" applyAlignment="1">
      <alignment horizontal="right"/>
    </xf>
    <xf numFmtId="3" fontId="13" fillId="0" borderId="6" xfId="0" applyNumberFormat="1" applyFont="1" applyBorder="1" applyAlignment="1">
      <alignment horizontal="right"/>
    </xf>
    <xf numFmtId="3" fontId="20" fillId="0" borderId="26" xfId="0" applyNumberFormat="1" applyFont="1" applyBorder="1" applyAlignment="1">
      <alignment horizontal="right"/>
    </xf>
    <xf numFmtId="3" fontId="20" fillId="0" borderId="31" xfId="0" applyNumberFormat="1" applyFont="1" applyBorder="1" applyAlignment="1">
      <alignment horizontal="right"/>
    </xf>
    <xf numFmtId="3" fontId="20" fillId="0" borderId="28" xfId="0" applyNumberFormat="1" applyFont="1" applyBorder="1" applyAlignment="1">
      <alignment horizontal="right"/>
    </xf>
    <xf numFmtId="3" fontId="7" fillId="0" borderId="33" xfId="0" applyNumberFormat="1" applyFont="1" applyBorder="1" applyAlignment="1">
      <alignment horizontal="right"/>
    </xf>
    <xf numFmtId="3" fontId="7" fillId="0" borderId="8" xfId="0" applyNumberFormat="1" applyFont="1" applyBorder="1" applyAlignment="1">
      <alignment horizontal="right"/>
    </xf>
    <xf numFmtId="1" fontId="7" fillId="0" borderId="34" xfId="0" applyNumberFormat="1" applyFont="1" applyBorder="1" applyAlignment="1">
      <alignment horizontal="left"/>
    </xf>
    <xf numFmtId="3" fontId="7" fillId="0" borderId="31" xfId="0" applyNumberFormat="1" applyFont="1" applyBorder="1" applyAlignment="1">
      <alignment horizontal="right"/>
    </xf>
    <xf numFmtId="0" fontId="10" fillId="0" borderId="10" xfId="0" applyFont="1" applyBorder="1" applyAlignment="1">
      <alignment horizontal="center"/>
    </xf>
    <xf numFmtId="0" fontId="9" fillId="0" borderId="11" xfId="0" applyFont="1" applyBorder="1"/>
    <xf numFmtId="1" fontId="9" fillId="0" borderId="11" xfId="0" applyNumberFormat="1" applyFont="1" applyBorder="1" applyAlignment="1">
      <alignment horizontal="center"/>
    </xf>
    <xf numFmtId="166" fontId="9" fillId="0" borderId="11" xfId="0" applyNumberFormat="1" applyFont="1" applyBorder="1"/>
    <xf numFmtId="3" fontId="13" fillId="0" borderId="35" xfId="0" applyNumberFormat="1" applyFont="1" applyBorder="1" applyAlignment="1">
      <alignment horizontal="right"/>
    </xf>
    <xf numFmtId="3" fontId="9" fillId="0" borderId="12" xfId="0" applyNumberFormat="1" applyFont="1" applyBorder="1" applyAlignment="1">
      <alignment horizontal="right"/>
    </xf>
    <xf numFmtId="1" fontId="20" fillId="0" borderId="0" xfId="0" applyNumberFormat="1" applyFont="1" applyAlignment="1">
      <alignment horizontal="right"/>
    </xf>
    <xf numFmtId="3" fontId="9" fillId="0" borderId="17" xfId="0" applyNumberFormat="1" applyFont="1" applyBorder="1" applyAlignment="1">
      <alignment horizontal="right"/>
    </xf>
    <xf numFmtId="3" fontId="9" fillId="0" borderId="18" xfId="0" applyNumberFormat="1" applyFont="1" applyBorder="1" applyAlignment="1">
      <alignment horizontal="right"/>
    </xf>
    <xf numFmtId="49" fontId="7" fillId="0" borderId="0" xfId="0" applyNumberFormat="1" applyFont="1"/>
    <xf numFmtId="14" fontId="34" fillId="0" borderId="0" xfId="0" applyNumberFormat="1" applyFont="1" applyAlignment="1">
      <alignment horizontal="left"/>
    </xf>
    <xf numFmtId="1" fontId="34" fillId="0" borderId="0" xfId="0" applyNumberFormat="1" applyFont="1" applyAlignment="1">
      <alignment horizontal="center"/>
    </xf>
    <xf numFmtId="166" fontId="34" fillId="0" borderId="0" xfId="0" applyNumberFormat="1" applyFont="1" applyAlignment="1">
      <alignment horizontal="center"/>
    </xf>
    <xf numFmtId="3" fontId="7" fillId="0" borderId="0" xfId="0" applyNumberFormat="1" applyFont="1" applyAlignment="1">
      <alignment horizontal="left"/>
    </xf>
    <xf numFmtId="3" fontId="31" fillId="0" borderId="0" xfId="0" applyNumberFormat="1" applyFont="1" applyAlignment="1">
      <alignment horizontal="right"/>
    </xf>
    <xf numFmtId="167" fontId="9" fillId="0" borderId="0" xfId="0" applyNumberFormat="1" applyFont="1" applyAlignment="1">
      <alignment horizontal="center"/>
    </xf>
    <xf numFmtId="164" fontId="13" fillId="0" borderId="0" xfId="0" applyNumberFormat="1" applyFont="1" applyAlignment="1">
      <alignment horizontal="center"/>
    </xf>
    <xf numFmtId="9" fontId="9" fillId="0" borderId="0" xfId="0" applyNumberFormat="1" applyFont="1" applyAlignment="1">
      <alignment horizontal="center"/>
    </xf>
    <xf numFmtId="0" fontId="9" fillId="0" borderId="0" xfId="0" applyFont="1" applyAlignment="1">
      <alignment horizontal="left"/>
    </xf>
    <xf numFmtId="1" fontId="7" fillId="0" borderId="4" xfId="0" applyNumberFormat="1" applyFont="1" applyBorder="1" applyAlignment="1">
      <alignment horizontal="center"/>
    </xf>
    <xf numFmtId="166" fontId="7" fillId="0" borderId="4" xfId="0" applyNumberFormat="1" applyFont="1" applyBorder="1" applyAlignment="1">
      <alignment horizontal="center"/>
    </xf>
    <xf numFmtId="166" fontId="9" fillId="0" borderId="4" xfId="0" applyNumberFormat="1" applyFont="1" applyBorder="1"/>
    <xf numFmtId="166" fontId="7" fillId="0" borderId="4" xfId="0" applyNumberFormat="1" applyFont="1" applyBorder="1"/>
    <xf numFmtId="166" fontId="20" fillId="0" borderId="4" xfId="0" applyNumberFormat="1" applyFont="1" applyBorder="1"/>
    <xf numFmtId="166" fontId="7" fillId="2" borderId="4" xfId="0" applyNumberFormat="1" applyFont="1" applyFill="1" applyBorder="1"/>
    <xf numFmtId="0" fontId="7" fillId="3" borderId="4" xfId="0" applyFont="1" applyFill="1" applyBorder="1"/>
    <xf numFmtId="0" fontId="7" fillId="0" borderId="28" xfId="0" applyFont="1" applyBorder="1" applyAlignment="1">
      <alignment horizontal="right"/>
    </xf>
    <xf numFmtId="1" fontId="7" fillId="3" borderId="28" xfId="0" applyNumberFormat="1" applyFont="1" applyFill="1" applyBorder="1" applyAlignment="1">
      <alignment horizontal="left"/>
    </xf>
    <xf numFmtId="1" fontId="7" fillId="0" borderId="28" xfId="0" applyNumberFormat="1" applyFont="1" applyBorder="1" applyAlignment="1">
      <alignment horizontal="left"/>
    </xf>
    <xf numFmtId="1" fontId="20" fillId="0" borderId="28" xfId="0" applyNumberFormat="1" applyFont="1" applyBorder="1" applyAlignment="1">
      <alignment horizontal="left"/>
    </xf>
    <xf numFmtId="4" fontId="7" fillId="0" borderId="28" xfId="0" applyNumberFormat="1" applyFont="1" applyBorder="1" applyAlignment="1">
      <alignment horizontal="left"/>
    </xf>
    <xf numFmtId="3" fontId="7" fillId="0" borderId="28" xfId="0" applyNumberFormat="1" applyFont="1" applyBorder="1" applyAlignment="1">
      <alignment horizontal="right"/>
    </xf>
    <xf numFmtId="4" fontId="7" fillId="0" borderId="28" xfId="0" applyNumberFormat="1" applyFont="1" applyBorder="1"/>
    <xf numFmtId="4" fontId="20" fillId="0" borderId="28" xfId="0" applyNumberFormat="1" applyFont="1" applyBorder="1"/>
    <xf numFmtId="0" fontId="7" fillId="3" borderId="28" xfId="0" applyFont="1" applyFill="1" applyBorder="1"/>
    <xf numFmtId="166" fontId="20" fillId="0" borderId="28" xfId="0" applyNumberFormat="1" applyFont="1" applyBorder="1"/>
    <xf numFmtId="166" fontId="20" fillId="0" borderId="0" xfId="0" applyNumberFormat="1" applyFont="1"/>
    <xf numFmtId="1" fontId="9" fillId="0" borderId="38" xfId="0" applyNumberFormat="1" applyFont="1" applyBorder="1" applyAlignment="1">
      <alignment horizontal="center"/>
    </xf>
    <xf numFmtId="166" fontId="9" fillId="0" borderId="39" xfId="0" applyNumberFormat="1" applyFont="1" applyBorder="1" applyAlignment="1">
      <alignment horizontal="center"/>
    </xf>
    <xf numFmtId="0" fontId="7" fillId="0" borderId="39" xfId="0" applyFont="1" applyBorder="1"/>
    <xf numFmtId="166" fontId="9" fillId="0" borderId="39" xfId="0" applyNumberFormat="1" applyFont="1" applyBorder="1" applyAlignment="1">
      <alignment horizontal="right"/>
    </xf>
    <xf numFmtId="1" fontId="9" fillId="0" borderId="39" xfId="0" applyNumberFormat="1" applyFont="1" applyBorder="1" applyAlignment="1">
      <alignment horizontal="center"/>
    </xf>
    <xf numFmtId="0" fontId="3" fillId="0" borderId="30" xfId="0" applyFont="1" applyBorder="1" applyAlignment="1">
      <alignment horizontal="center"/>
    </xf>
    <xf numFmtId="4" fontId="20" fillId="0" borderId="41" xfId="0" applyNumberFormat="1" applyFont="1" applyBorder="1"/>
    <xf numFmtId="4" fontId="9" fillId="0" borderId="7" xfId="0" applyNumberFormat="1" applyFont="1" applyBorder="1" applyAlignment="1">
      <alignment horizontal="center" vertical="center" wrapText="1"/>
    </xf>
    <xf numFmtId="4" fontId="10" fillId="0" borderId="36" xfId="0" applyNumberFormat="1" applyFont="1" applyBorder="1" applyAlignment="1">
      <alignment horizontal="center" wrapText="1"/>
    </xf>
    <xf numFmtId="4" fontId="10" fillId="0" borderId="8" xfId="0" applyNumberFormat="1" applyFont="1" applyBorder="1" applyAlignment="1">
      <alignment horizontal="center" wrapText="1"/>
    </xf>
    <xf numFmtId="1" fontId="7" fillId="0" borderId="30" xfId="0" applyNumberFormat="1" applyFont="1" applyBorder="1" applyAlignment="1">
      <alignment horizontal="center"/>
    </xf>
    <xf numFmtId="166" fontId="7" fillId="0" borderId="30" xfId="0" applyNumberFormat="1" applyFont="1" applyBorder="1" applyAlignment="1">
      <alignment horizontal="center"/>
    </xf>
    <xf numFmtId="0" fontId="7" fillId="0" borderId="30" xfId="0" applyFont="1" applyBorder="1" applyAlignment="1">
      <alignment horizontal="right"/>
    </xf>
    <xf numFmtId="3" fontId="17" fillId="0" borderId="30" xfId="0" applyNumberFormat="1" applyFont="1" applyBorder="1"/>
    <xf numFmtId="0" fontId="9" fillId="0" borderId="43" xfId="0" applyFont="1" applyBorder="1"/>
    <xf numFmtId="1" fontId="9" fillId="0" borderId="30" xfId="0" applyNumberFormat="1" applyFont="1" applyBorder="1" applyAlignment="1">
      <alignment horizontal="center"/>
    </xf>
    <xf numFmtId="166" fontId="9" fillId="0" borderId="30" xfId="0" applyNumberFormat="1" applyFont="1" applyBorder="1" applyAlignment="1">
      <alignment horizontal="center"/>
    </xf>
    <xf numFmtId="0" fontId="9" fillId="0" borderId="30" xfId="0" applyFont="1" applyBorder="1" applyAlignment="1">
      <alignment horizontal="right"/>
    </xf>
    <xf numFmtId="3" fontId="9" fillId="0" borderId="30" xfId="0" applyNumberFormat="1" applyFont="1" applyBorder="1" applyAlignment="1">
      <alignment horizontal="right"/>
    </xf>
    <xf numFmtId="4" fontId="17" fillId="0" borderId="41" xfId="0" applyNumberFormat="1" applyFont="1" applyBorder="1"/>
    <xf numFmtId="166" fontId="9" fillId="0" borderId="30" xfId="0" applyNumberFormat="1" applyFont="1" applyBorder="1" applyAlignment="1">
      <alignment horizontal="right"/>
    </xf>
    <xf numFmtId="3" fontId="17" fillId="0" borderId="41" xfId="0" applyNumberFormat="1" applyFont="1" applyBorder="1"/>
    <xf numFmtId="1" fontId="7" fillId="0" borderId="38" xfId="0" applyNumberFormat="1" applyFont="1" applyBorder="1" applyAlignment="1">
      <alignment horizontal="center"/>
    </xf>
    <xf numFmtId="1" fontId="7" fillId="0" borderId="39" xfId="0" applyNumberFormat="1" applyFont="1" applyBorder="1"/>
    <xf numFmtId="166" fontId="7" fillId="0" borderId="39" xfId="0" applyNumberFormat="1" applyFont="1" applyBorder="1"/>
    <xf numFmtId="4" fontId="9" fillId="0" borderId="39" xfId="0" applyNumberFormat="1" applyFont="1" applyBorder="1" applyAlignment="1">
      <alignment horizontal="right"/>
    </xf>
    <xf numFmtId="0" fontId="7" fillId="0" borderId="39" xfId="0" applyFont="1" applyBorder="1" applyAlignment="1">
      <alignment horizontal="right"/>
    </xf>
    <xf numFmtId="0" fontId="9" fillId="0" borderId="39" xfId="0" applyFont="1" applyBorder="1"/>
    <xf numFmtId="0" fontId="9" fillId="0" borderId="39" xfId="0" applyFont="1" applyBorder="1" applyAlignment="1">
      <alignment horizontal="right"/>
    </xf>
    <xf numFmtId="0" fontId="7" fillId="0" borderId="1" xfId="0" applyFont="1" applyBorder="1" applyAlignment="1">
      <alignment vertical="center" wrapText="1"/>
    </xf>
    <xf numFmtId="9" fontId="4" fillId="0" borderId="0" xfId="0" applyNumberFormat="1" applyFont="1" applyAlignment="1">
      <alignment horizontal="center"/>
    </xf>
    <xf numFmtId="4" fontId="5" fillId="0" borderId="0" xfId="0" applyNumberFormat="1" applyFont="1" applyAlignment="1">
      <alignment horizontal="left"/>
    </xf>
    <xf numFmtId="3" fontId="4" fillId="0" borderId="44" xfId="0" applyNumberFormat="1" applyFont="1" applyBorder="1"/>
    <xf numFmtId="3" fontId="9" fillId="0" borderId="13" xfId="0" applyNumberFormat="1" applyFont="1" applyBorder="1" applyAlignment="1">
      <alignment horizontal="right"/>
    </xf>
    <xf numFmtId="4" fontId="10" fillId="0" borderId="8" xfId="0" applyNumberFormat="1" applyFont="1" applyBorder="1" applyAlignment="1">
      <alignment horizontal="center" vertical="top" wrapText="1"/>
    </xf>
    <xf numFmtId="3" fontId="13" fillId="0" borderId="39" xfId="0" applyNumberFormat="1" applyFont="1" applyBorder="1"/>
    <xf numFmtId="4" fontId="29" fillId="0" borderId="39" xfId="0" applyNumberFormat="1" applyFont="1" applyBorder="1"/>
    <xf numFmtId="4" fontId="17" fillId="0" borderId="39" xfId="0" applyNumberFormat="1" applyFont="1" applyBorder="1"/>
    <xf numFmtId="0" fontId="3" fillId="0" borderId="38" xfId="0" applyFont="1" applyBorder="1" applyAlignment="1">
      <alignment horizontal="center"/>
    </xf>
    <xf numFmtId="1" fontId="7" fillId="0" borderId="39" xfId="0" applyNumberFormat="1" applyFont="1" applyBorder="1" applyAlignment="1">
      <alignment horizontal="center"/>
    </xf>
    <xf numFmtId="166" fontId="7" fillId="0" borderId="39" xfId="0" applyNumberFormat="1" applyFont="1" applyBorder="1" applyAlignment="1">
      <alignment horizontal="center"/>
    </xf>
    <xf numFmtId="4" fontId="13" fillId="0" borderId="39" xfId="0" applyNumberFormat="1" applyFont="1" applyBorder="1"/>
    <xf numFmtId="4" fontId="10" fillId="12" borderId="2" xfId="0" applyNumberFormat="1" applyFont="1" applyFill="1" applyBorder="1" applyAlignment="1">
      <alignment horizontal="center" wrapText="1"/>
    </xf>
    <xf numFmtId="4" fontId="10" fillId="13" borderId="7" xfId="0" applyNumberFormat="1" applyFont="1" applyFill="1" applyBorder="1" applyAlignment="1">
      <alignment horizontal="center" wrapText="1"/>
    </xf>
    <xf numFmtId="4" fontId="10" fillId="11" borderId="7" xfId="0" applyNumberFormat="1" applyFont="1" applyFill="1" applyBorder="1" applyAlignment="1">
      <alignment horizontal="center" vertical="top" wrapText="1"/>
    </xf>
    <xf numFmtId="3" fontId="10" fillId="0" borderId="16" xfId="0" applyNumberFormat="1" applyFont="1" applyBorder="1"/>
    <xf numFmtId="3" fontId="10" fillId="0" borderId="3" xfId="0" applyNumberFormat="1" applyFont="1" applyBorder="1"/>
    <xf numFmtId="3" fontId="7" fillId="0" borderId="17" xfId="0" applyNumberFormat="1" applyFont="1" applyBorder="1"/>
    <xf numFmtId="3" fontId="7" fillId="0" borderId="18" xfId="0" applyNumberFormat="1" applyFont="1" applyBorder="1"/>
    <xf numFmtId="3" fontId="7" fillId="14" borderId="17" xfId="0" applyNumberFormat="1" applyFont="1" applyFill="1" applyBorder="1"/>
    <xf numFmtId="3" fontId="9" fillId="0" borderId="17" xfId="0" applyNumberFormat="1" applyFont="1" applyBorder="1"/>
    <xf numFmtId="3" fontId="7" fillId="14" borderId="18" xfId="0" applyNumberFormat="1" applyFont="1" applyFill="1" applyBorder="1"/>
    <xf numFmtId="3" fontId="9" fillId="0" borderId="16" xfId="0" applyNumberFormat="1" applyFont="1" applyBorder="1"/>
    <xf numFmtId="3" fontId="9" fillId="0" borderId="19" xfId="0" applyNumberFormat="1" applyFont="1" applyBorder="1"/>
    <xf numFmtId="3" fontId="7" fillId="3" borderId="17" xfId="0" applyNumberFormat="1" applyFont="1" applyFill="1" applyBorder="1"/>
    <xf numFmtId="3" fontId="10" fillId="0" borderId="39" xfId="0" applyNumberFormat="1" applyFont="1" applyBorder="1"/>
    <xf numFmtId="3" fontId="10" fillId="0" borderId="40" xfId="0" applyNumberFormat="1" applyFont="1" applyBorder="1"/>
    <xf numFmtId="3" fontId="10" fillId="0" borderId="17" xfId="0" applyNumberFormat="1" applyFont="1" applyBorder="1"/>
    <xf numFmtId="3" fontId="10" fillId="0" borderId="0" xfId="0" applyNumberFormat="1" applyFont="1"/>
    <xf numFmtId="3" fontId="10" fillId="12" borderId="2" xfId="0" applyNumberFormat="1" applyFont="1" applyFill="1" applyBorder="1" applyAlignment="1">
      <alignment horizontal="center" wrapText="1"/>
    </xf>
    <xf numFmtId="3" fontId="10" fillId="13" borderId="7" xfId="0" applyNumberFormat="1" applyFont="1" applyFill="1" applyBorder="1" applyAlignment="1">
      <alignment horizontal="center" wrapText="1"/>
    </xf>
    <xf numFmtId="3" fontId="9" fillId="0" borderId="7" xfId="0" applyNumberFormat="1" applyFont="1" applyBorder="1" applyAlignment="1">
      <alignment horizontal="center" vertical="center" wrapText="1"/>
    </xf>
    <xf numFmtId="3" fontId="10" fillId="11" borderId="7" xfId="0" applyNumberFormat="1" applyFont="1" applyFill="1" applyBorder="1" applyAlignment="1">
      <alignment horizontal="center" vertical="top" wrapText="1"/>
    </xf>
    <xf numFmtId="3" fontId="10" fillId="0" borderId="19" xfId="0" applyNumberFormat="1" applyFont="1" applyBorder="1"/>
    <xf numFmtId="3" fontId="10" fillId="0" borderId="6" xfId="0" applyNumberFormat="1" applyFont="1" applyBorder="1"/>
    <xf numFmtId="3" fontId="7" fillId="0" borderId="18" xfId="0" applyNumberFormat="1" applyFont="1" applyBorder="1" applyAlignment="1">
      <alignment horizontal="right"/>
    </xf>
    <xf numFmtId="3" fontId="7" fillId="0" borderId="37" xfId="0" applyNumberFormat="1" applyFont="1" applyBorder="1" applyAlignment="1">
      <alignment horizontal="right"/>
    </xf>
    <xf numFmtId="3" fontId="7" fillId="14" borderId="37" xfId="0" applyNumberFormat="1" applyFont="1" applyFill="1" applyBorder="1" applyAlignment="1">
      <alignment horizontal="right"/>
    </xf>
    <xf numFmtId="3" fontId="7" fillId="14" borderId="0" xfId="0" applyNumberFormat="1" applyFont="1" applyFill="1"/>
    <xf numFmtId="3" fontId="7" fillId="14" borderId="18" xfId="0" applyNumberFormat="1" applyFont="1" applyFill="1" applyBorder="1" applyAlignment="1">
      <alignment horizontal="right"/>
    </xf>
    <xf numFmtId="3" fontId="9" fillId="0" borderId="18" xfId="0" applyNumberFormat="1" applyFont="1" applyBorder="1"/>
    <xf numFmtId="3" fontId="9" fillId="14" borderId="18" xfId="0" applyNumberFormat="1" applyFont="1" applyFill="1" applyBorder="1"/>
    <xf numFmtId="3" fontId="9" fillId="0" borderId="22" xfId="0" applyNumberFormat="1" applyFont="1" applyBorder="1" applyAlignment="1">
      <alignment horizontal="right"/>
    </xf>
    <xf numFmtId="3" fontId="7" fillId="0" borderId="22" xfId="0" applyNumberFormat="1" applyFont="1" applyBorder="1"/>
    <xf numFmtId="3" fontId="7" fillId="14" borderId="42" xfId="0" applyNumberFormat="1" applyFont="1" applyFill="1" applyBorder="1"/>
    <xf numFmtId="3" fontId="7" fillId="0" borderId="42" xfId="0" applyNumberFormat="1" applyFont="1" applyBorder="1"/>
    <xf numFmtId="3" fontId="9" fillId="0" borderId="17" xfId="0" applyNumberFormat="1" applyFont="1" applyBorder="1" applyAlignment="1">
      <alignment wrapText="1"/>
    </xf>
    <xf numFmtId="3" fontId="31" fillId="0" borderId="17" xfId="0" applyNumberFormat="1" applyFont="1" applyBorder="1"/>
    <xf numFmtId="3" fontId="10" fillId="0" borderId="18" xfId="0" applyNumberFormat="1" applyFont="1" applyBorder="1"/>
    <xf numFmtId="3" fontId="10" fillId="14" borderId="18" xfId="0" applyNumberFormat="1" applyFont="1" applyFill="1" applyBorder="1"/>
    <xf numFmtId="3" fontId="7" fillId="2" borderId="17" xfId="0" applyNumberFormat="1" applyFont="1" applyFill="1" applyBorder="1"/>
    <xf numFmtId="3" fontId="3" fillId="0" borderId="18" xfId="0" applyNumberFormat="1" applyFont="1" applyBorder="1"/>
    <xf numFmtId="3" fontId="3" fillId="14" borderId="18" xfId="0" applyNumberFormat="1" applyFont="1" applyFill="1" applyBorder="1"/>
    <xf numFmtId="3" fontId="9" fillId="0" borderId="22" xfId="0" applyNumberFormat="1" applyFont="1" applyBorder="1"/>
    <xf numFmtId="3" fontId="9" fillId="14" borderId="22" xfId="0" applyNumberFormat="1" applyFont="1" applyFill="1" applyBorder="1"/>
    <xf numFmtId="3" fontId="9" fillId="0" borderId="6" xfId="0" applyNumberFormat="1" applyFont="1" applyBorder="1"/>
    <xf numFmtId="3" fontId="9" fillId="0" borderId="21" xfId="0" applyNumberFormat="1" applyFont="1" applyBorder="1"/>
    <xf numFmtId="3" fontId="9" fillId="14" borderId="21" xfId="0" applyNumberFormat="1" applyFont="1" applyFill="1" applyBorder="1"/>
    <xf numFmtId="3" fontId="9" fillId="0" borderId="45" xfId="0" applyNumberFormat="1" applyFont="1" applyBorder="1"/>
    <xf numFmtId="3" fontId="7" fillId="2" borderId="17" xfId="0" applyNumberFormat="1" applyFont="1" applyFill="1" applyBorder="1" applyAlignment="1">
      <alignment horizontal="right"/>
    </xf>
    <xf numFmtId="3" fontId="7" fillId="9" borderId="17" xfId="0" applyNumberFormat="1" applyFont="1" applyFill="1" applyBorder="1" applyAlignment="1">
      <alignment horizontal="right"/>
    </xf>
    <xf numFmtId="3" fontId="10" fillId="0" borderId="22" xfId="0" applyNumberFormat="1" applyFont="1" applyBorder="1"/>
    <xf numFmtId="3" fontId="10" fillId="14" borderId="22" xfId="0" applyNumberFormat="1" applyFont="1" applyFill="1" applyBorder="1"/>
    <xf numFmtId="3" fontId="10" fillId="0" borderId="25" xfId="0" applyNumberFormat="1" applyFont="1" applyBorder="1"/>
    <xf numFmtId="3" fontId="10" fillId="12" borderId="36" xfId="0" applyNumberFormat="1" applyFont="1" applyFill="1" applyBorder="1" applyAlignment="1">
      <alignment horizontal="center" wrapText="1"/>
    </xf>
    <xf numFmtId="3" fontId="10" fillId="13" borderId="8" xfId="0" applyNumberFormat="1" applyFont="1" applyFill="1" applyBorder="1" applyAlignment="1">
      <alignment horizontal="center" wrapText="1"/>
    </xf>
    <xf numFmtId="3" fontId="10" fillId="11" borderId="8" xfId="0" applyNumberFormat="1" applyFont="1" applyFill="1" applyBorder="1" applyAlignment="1">
      <alignment horizontal="center" vertical="top" wrapText="1"/>
    </xf>
    <xf numFmtId="3" fontId="7" fillId="14" borderId="22" xfId="0" applyNumberFormat="1" applyFont="1" applyFill="1" applyBorder="1"/>
    <xf numFmtId="3" fontId="9" fillId="0" borderId="16" xfId="1" applyNumberFormat="1" applyFont="1" applyBorder="1"/>
    <xf numFmtId="3" fontId="9" fillId="0" borderId="19" xfId="1" applyNumberFormat="1" applyFont="1" applyBorder="1"/>
    <xf numFmtId="3" fontId="9" fillId="0" borderId="16" xfId="0" applyNumberFormat="1" applyFont="1" applyBorder="1" applyAlignment="1">
      <alignment horizontal="right"/>
    </xf>
    <xf numFmtId="3" fontId="9" fillId="0" borderId="19" xfId="0" applyNumberFormat="1" applyFont="1" applyBorder="1" applyAlignment="1">
      <alignment horizontal="right"/>
    </xf>
    <xf numFmtId="0" fontId="10" fillId="0" borderId="46" xfId="0" applyFont="1" applyBorder="1" applyAlignment="1">
      <alignment horizontal="center"/>
    </xf>
    <xf numFmtId="0" fontId="9" fillId="0" borderId="46" xfId="0" applyFont="1" applyBorder="1"/>
    <xf numFmtId="1" fontId="9" fillId="0" borderId="46" xfId="0" applyNumberFormat="1" applyFont="1" applyBorder="1" applyAlignment="1">
      <alignment horizontal="center"/>
    </xf>
    <xf numFmtId="166" fontId="9" fillId="0" borderId="46" xfId="0" applyNumberFormat="1" applyFont="1" applyBorder="1" applyAlignment="1">
      <alignment horizontal="center"/>
    </xf>
    <xf numFmtId="0" fontId="7" fillId="0" borderId="46" xfId="0" applyFont="1" applyBorder="1"/>
    <xf numFmtId="166" fontId="9" fillId="0" borderId="46" xfId="0" applyNumberFormat="1" applyFont="1" applyBorder="1" applyAlignment="1">
      <alignment horizontal="right"/>
    </xf>
    <xf numFmtId="3" fontId="13" fillId="0" borderId="47" xfId="0" applyNumberFormat="1" applyFont="1" applyBorder="1"/>
    <xf numFmtId="3" fontId="9" fillId="0" borderId="46" xfId="0" applyNumberFormat="1" applyFont="1" applyBorder="1" applyAlignment="1">
      <alignment horizontal="center"/>
    </xf>
    <xf numFmtId="3" fontId="7" fillId="0" borderId="46" xfId="0" applyNumberFormat="1" applyFont="1" applyBorder="1"/>
    <xf numFmtId="3" fontId="10" fillId="0" borderId="45" xfId="0" applyNumberFormat="1" applyFont="1" applyBorder="1"/>
    <xf numFmtId="3" fontId="7" fillId="0" borderId="21" xfId="0" applyNumberFormat="1" applyFont="1" applyBorder="1"/>
    <xf numFmtId="4" fontId="13" fillId="0" borderId="48" xfId="0" applyNumberFormat="1" applyFont="1" applyBorder="1"/>
    <xf numFmtId="4" fontId="11" fillId="0" borderId="0" xfId="0" applyNumberFormat="1" applyFont="1"/>
    <xf numFmtId="0" fontId="3" fillId="0" borderId="49" xfId="0" applyFont="1" applyBorder="1" applyAlignment="1">
      <alignment horizontal="center"/>
    </xf>
    <xf numFmtId="0" fontId="9" fillId="0" borderId="49" xfId="0" applyFont="1" applyBorder="1"/>
    <xf numFmtId="3" fontId="5" fillId="0" borderId="49" xfId="0" applyNumberFormat="1" applyFont="1" applyBorder="1"/>
    <xf numFmtId="4" fontId="13" fillId="0" borderId="50" xfId="0" applyNumberFormat="1" applyFont="1" applyBorder="1"/>
    <xf numFmtId="4" fontId="9" fillId="0" borderId="51" xfId="0" applyNumberFormat="1" applyFont="1" applyBorder="1"/>
    <xf numFmtId="4" fontId="11" fillId="0" borderId="51" xfId="0" applyNumberFormat="1" applyFont="1" applyBorder="1"/>
    <xf numFmtId="3" fontId="10" fillId="0" borderId="53" xfId="0" applyNumberFormat="1" applyFont="1" applyBorder="1"/>
    <xf numFmtId="3" fontId="10" fillId="0" borderId="52" xfId="0" applyNumberFormat="1" applyFont="1" applyBorder="1"/>
    <xf numFmtId="3" fontId="7" fillId="0" borderId="20" xfId="0" applyNumberFormat="1" applyFont="1" applyBorder="1"/>
    <xf numFmtId="3" fontId="13" fillId="0" borderId="20" xfId="0" applyNumberFormat="1" applyFont="1" applyBorder="1" applyAlignment="1">
      <alignment horizontal="center"/>
    </xf>
    <xf numFmtId="3" fontId="9" fillId="0" borderId="20" xfId="0" applyNumberFormat="1" applyFont="1" applyBorder="1" applyAlignment="1">
      <alignment horizontal="center"/>
    </xf>
    <xf numFmtId="3" fontId="9" fillId="14" borderId="18" xfId="0" applyNumberFormat="1" applyFont="1" applyFill="1" applyBorder="1" applyAlignment="1">
      <alignment horizontal="right"/>
    </xf>
    <xf numFmtId="4" fontId="9" fillId="0" borderId="7" xfId="0" applyNumberFormat="1" applyFont="1" applyBorder="1" applyAlignment="1">
      <alignment horizontal="right"/>
    </xf>
    <xf numFmtId="4" fontId="9" fillId="0" borderId="46" xfId="0" applyNumberFormat="1" applyFont="1" applyBorder="1" applyAlignment="1">
      <alignment horizontal="right"/>
    </xf>
    <xf numFmtId="1" fontId="7" fillId="0" borderId="46" xfId="0" applyNumberFormat="1" applyFont="1" applyBorder="1" applyAlignment="1">
      <alignment horizontal="center"/>
    </xf>
    <xf numFmtId="166" fontId="7" fillId="0" borderId="46" xfId="0" applyNumberFormat="1" applyFont="1" applyBorder="1" applyAlignment="1">
      <alignment horizontal="center"/>
    </xf>
    <xf numFmtId="166" fontId="7" fillId="0" borderId="46" xfId="0" applyNumberFormat="1" applyFont="1" applyBorder="1" applyAlignment="1">
      <alignment horizontal="right"/>
    </xf>
    <xf numFmtId="3" fontId="13" fillId="0" borderId="46" xfId="0" applyNumberFormat="1" applyFont="1" applyBorder="1"/>
    <xf numFmtId="3" fontId="9" fillId="0" borderId="46" xfId="0" applyNumberFormat="1" applyFont="1" applyBorder="1"/>
    <xf numFmtId="3" fontId="9" fillId="0" borderId="20" xfId="0" applyNumberFormat="1" applyFont="1" applyBorder="1"/>
    <xf numFmtId="3" fontId="7" fillId="0" borderId="54" xfId="0" applyNumberFormat="1" applyFont="1" applyBorder="1"/>
    <xf numFmtId="3" fontId="17" fillId="0" borderId="46" xfId="0" applyNumberFormat="1" applyFont="1" applyBorder="1"/>
    <xf numFmtId="3" fontId="17" fillId="0" borderId="47" xfId="0" applyNumberFormat="1" applyFont="1" applyBorder="1"/>
    <xf numFmtId="3" fontId="10" fillId="0" borderId="46" xfId="0" applyNumberFormat="1" applyFont="1" applyBorder="1"/>
    <xf numFmtId="3" fontId="9" fillId="0" borderId="54" xfId="0" applyNumberFormat="1" applyFont="1" applyBorder="1"/>
    <xf numFmtId="3" fontId="27" fillId="0" borderId="54" xfId="0" applyNumberFormat="1" applyFont="1" applyBorder="1"/>
    <xf numFmtId="3" fontId="17" fillId="0" borderId="17" xfId="0" applyNumberFormat="1" applyFont="1" applyBorder="1"/>
    <xf numFmtId="1" fontId="7" fillId="0" borderId="2" xfId="0" applyNumberFormat="1" applyFont="1" applyBorder="1" applyAlignment="1">
      <alignment horizontal="center"/>
    </xf>
    <xf numFmtId="4" fontId="17" fillId="0" borderId="3" xfId="0" applyNumberFormat="1" applyFont="1" applyBorder="1"/>
    <xf numFmtId="166" fontId="7" fillId="0" borderId="26" xfId="0" applyNumberFormat="1" applyFont="1" applyBorder="1" applyAlignment="1">
      <alignment horizontal="center"/>
    </xf>
    <xf numFmtId="0" fontId="10" fillId="0" borderId="20" xfId="0" applyFont="1" applyBorder="1" applyAlignment="1">
      <alignment horizontal="center"/>
    </xf>
    <xf numFmtId="0" fontId="9" fillId="0" borderId="20" xfId="0" applyFont="1" applyBorder="1"/>
    <xf numFmtId="1" fontId="9" fillId="0" borderId="20" xfId="0" applyNumberFormat="1" applyFont="1" applyBorder="1" applyAlignment="1">
      <alignment horizontal="center"/>
    </xf>
    <xf numFmtId="166" fontId="9" fillId="0" borderId="20" xfId="0" applyNumberFormat="1" applyFont="1" applyBorder="1" applyAlignment="1">
      <alignment horizontal="center"/>
    </xf>
    <xf numFmtId="0" fontId="9" fillId="0" borderId="20" xfId="0" applyFont="1" applyBorder="1" applyAlignment="1">
      <alignment horizontal="right"/>
    </xf>
    <xf numFmtId="166" fontId="9" fillId="0" borderId="20" xfId="0" applyNumberFormat="1" applyFont="1" applyBorder="1"/>
    <xf numFmtId="4" fontId="9" fillId="0" borderId="20" xfId="0" applyNumberFormat="1" applyFont="1" applyBorder="1"/>
    <xf numFmtId="3" fontId="13" fillId="0" borderId="24" xfId="0" applyNumberFormat="1" applyFont="1" applyBorder="1" applyAlignment="1">
      <alignment horizontal="center"/>
    </xf>
    <xf numFmtId="3" fontId="10" fillId="12" borderId="55" xfId="0" applyNumberFormat="1" applyFont="1" applyFill="1" applyBorder="1" applyAlignment="1">
      <alignment horizontal="center" wrapText="1"/>
    </xf>
    <xf numFmtId="3" fontId="10" fillId="13" borderId="56" xfId="0" applyNumberFormat="1" applyFont="1" applyFill="1" applyBorder="1" applyAlignment="1">
      <alignment horizontal="center" wrapText="1"/>
    </xf>
    <xf numFmtId="3" fontId="9" fillId="0" borderId="56" xfId="0" applyNumberFormat="1" applyFont="1" applyBorder="1" applyAlignment="1">
      <alignment horizontal="center" vertical="center" wrapText="1"/>
    </xf>
    <xf numFmtId="3" fontId="10" fillId="11" borderId="56" xfId="0" applyNumberFormat="1" applyFont="1" applyFill="1" applyBorder="1" applyAlignment="1">
      <alignment horizontal="center" vertical="top" wrapText="1"/>
    </xf>
    <xf numFmtId="0" fontId="3" fillId="0" borderId="46" xfId="0" applyFont="1" applyBorder="1" applyAlignment="1">
      <alignment horizontal="center"/>
    </xf>
    <xf numFmtId="0" fontId="7" fillId="0" borderId="46" xfId="0" applyFont="1" applyBorder="1" applyAlignment="1">
      <alignment horizontal="right"/>
    </xf>
    <xf numFmtId="4" fontId="7" fillId="0" borderId="46" xfId="0" applyNumberFormat="1" applyFont="1" applyBorder="1"/>
    <xf numFmtId="166" fontId="7" fillId="0" borderId="3" xfId="0" applyNumberFormat="1" applyFont="1" applyBorder="1" applyAlignment="1">
      <alignment horizontal="right"/>
    </xf>
    <xf numFmtId="3" fontId="9" fillId="0" borderId="25" xfId="0" applyNumberFormat="1" applyFont="1" applyBorder="1"/>
    <xf numFmtId="3" fontId="7" fillId="0" borderId="57" xfId="0" applyNumberFormat="1" applyFont="1" applyBorder="1" applyAlignment="1">
      <alignment horizontal="right"/>
    </xf>
    <xf numFmtId="0" fontId="1" fillId="0" borderId="0" xfId="2" applyFont="1" applyFill="1"/>
    <xf numFmtId="0" fontId="20" fillId="0" borderId="58" xfId="0" applyFont="1" applyBorder="1"/>
    <xf numFmtId="3" fontId="20" fillId="0" borderId="59" xfId="1" applyNumberFormat="1" applyFont="1" applyBorder="1"/>
    <xf numFmtId="0" fontId="20" fillId="0" borderId="60" xfId="0" applyFont="1" applyBorder="1"/>
    <xf numFmtId="3" fontId="20" fillId="0" borderId="61" xfId="0" applyNumberFormat="1" applyFont="1" applyBorder="1"/>
    <xf numFmtId="4" fontId="10" fillId="0" borderId="8" xfId="0" applyNumberFormat="1" applyFont="1" applyBorder="1" applyAlignment="1">
      <alignment horizontal="center" vertical="center" wrapText="1"/>
    </xf>
    <xf numFmtId="4" fontId="35" fillId="0" borderId="8" xfId="0" applyNumberFormat="1" applyFont="1" applyBorder="1" applyAlignment="1">
      <alignment vertical="center" wrapText="1"/>
    </xf>
    <xf numFmtId="0" fontId="9" fillId="4" borderId="0" xfId="0" applyFont="1" applyFill="1"/>
    <xf numFmtId="0" fontId="9" fillId="0" borderId="5" xfId="0" applyFont="1" applyBorder="1"/>
    <xf numFmtId="3" fontId="9" fillId="0" borderId="3" xfId="0" applyNumberFormat="1" applyFont="1" applyBorder="1"/>
    <xf numFmtId="0" fontId="7" fillId="0" borderId="0" xfId="0" applyFont="1" applyAlignment="1">
      <alignment wrapText="1"/>
    </xf>
    <xf numFmtId="166" fontId="3" fillId="13" borderId="0" xfId="0" applyNumberFormat="1" applyFont="1" applyFill="1" applyAlignment="1">
      <alignment horizontal="right"/>
    </xf>
    <xf numFmtId="0" fontId="34" fillId="0" borderId="0" xfId="0" applyFont="1" applyAlignment="1">
      <alignment horizontal="left"/>
    </xf>
    <xf numFmtId="3" fontId="22" fillId="0" borderId="0" xfId="0" applyNumberFormat="1" applyFont="1" applyAlignment="1">
      <alignment horizontal="left"/>
    </xf>
    <xf numFmtId="3" fontId="37" fillId="0" borderId="0" xfId="0" applyNumberFormat="1" applyFont="1" applyAlignment="1">
      <alignment horizontal="left"/>
    </xf>
    <xf numFmtId="3" fontId="7" fillId="7" borderId="1" xfId="0" applyNumberFormat="1" applyFont="1" applyFill="1" applyBorder="1" applyAlignment="1">
      <alignment horizontal="left"/>
    </xf>
    <xf numFmtId="4" fontId="12" fillId="0" borderId="0" xfId="0" applyNumberFormat="1" applyFont="1"/>
    <xf numFmtId="3" fontId="7" fillId="3" borderId="0" xfId="0" applyNumberFormat="1" applyFont="1" applyFill="1" applyAlignment="1">
      <alignment horizontal="left"/>
    </xf>
    <xf numFmtId="3" fontId="4" fillId="0" borderId="26" xfId="0" applyNumberFormat="1" applyFont="1" applyBorder="1" applyAlignment="1">
      <alignment horizontal="center"/>
    </xf>
    <xf numFmtId="3" fontId="5" fillId="0" borderId="26" xfId="0" applyNumberFormat="1" applyFont="1" applyBorder="1" applyAlignment="1">
      <alignment horizontal="center"/>
    </xf>
    <xf numFmtId="3" fontId="9" fillId="0" borderId="26" xfId="0" applyNumberFormat="1" applyFont="1" applyBorder="1" applyAlignment="1">
      <alignment horizontal="center"/>
    </xf>
    <xf numFmtId="3" fontId="7" fillId="0" borderId="26" xfId="0" applyNumberFormat="1" applyFont="1" applyBorder="1" applyAlignment="1">
      <alignment horizontal="center"/>
    </xf>
    <xf numFmtId="3" fontId="13" fillId="0" borderId="26" xfId="0" applyNumberFormat="1" applyFont="1" applyBorder="1" applyAlignment="1">
      <alignment horizontal="center"/>
    </xf>
    <xf numFmtId="3" fontId="10" fillId="4" borderId="26" xfId="0" applyNumberFormat="1" applyFont="1" applyFill="1" applyBorder="1" applyAlignment="1">
      <alignment horizontal="center"/>
    </xf>
    <xf numFmtId="3" fontId="7" fillId="0" borderId="26" xfId="0" applyNumberFormat="1" applyFont="1" applyBorder="1"/>
    <xf numFmtId="166" fontId="4" fillId="0" borderId="2" xfId="0" applyNumberFormat="1" applyFont="1" applyBorder="1" applyAlignment="1">
      <alignment horizontal="center"/>
    </xf>
    <xf numFmtId="166" fontId="4" fillId="0" borderId="3" xfId="0" applyNumberFormat="1" applyFont="1" applyBorder="1" applyAlignment="1">
      <alignment horizontal="center"/>
    </xf>
    <xf numFmtId="166" fontId="4" fillId="0" borderId="6" xfId="0" applyNumberFormat="1" applyFont="1" applyBorder="1" applyAlignment="1">
      <alignment horizontal="center"/>
    </xf>
    <xf numFmtId="166" fontId="9" fillId="0" borderId="2" xfId="0" applyNumberFormat="1" applyFont="1" applyBorder="1" applyAlignment="1">
      <alignment horizontal="center"/>
    </xf>
    <xf numFmtId="166" fontId="9" fillId="0" borderId="3" xfId="0" applyNumberFormat="1" applyFont="1" applyBorder="1" applyAlignment="1">
      <alignment horizontal="center"/>
    </xf>
    <xf numFmtId="166" fontId="9" fillId="0" borderId="6" xfId="0" applyNumberFormat="1" applyFont="1" applyBorder="1" applyAlignment="1">
      <alignment horizontal="center"/>
    </xf>
    <xf numFmtId="166" fontId="7" fillId="0" borderId="5" xfId="0" applyNumberFormat="1" applyFont="1" applyBorder="1" applyAlignment="1">
      <alignment horizontal="right" wrapText="1"/>
    </xf>
    <xf numFmtId="0" fontId="7" fillId="0" borderId="5" xfId="0" applyFont="1" applyBorder="1" applyAlignment="1">
      <alignment horizontal="right" wrapText="1"/>
    </xf>
    <xf numFmtId="3" fontId="7" fillId="3" borderId="0" xfId="0" applyNumberFormat="1" applyFont="1" applyFill="1" applyAlignment="1">
      <alignment horizontal="left" vertical="center" wrapText="1"/>
    </xf>
    <xf numFmtId="0" fontId="7" fillId="0" borderId="0" xfId="0" applyFont="1" applyAlignment="1">
      <alignment vertical="center" wrapText="1"/>
    </xf>
    <xf numFmtId="3" fontId="7" fillId="2" borderId="1" xfId="0" applyNumberFormat="1" applyFont="1" applyFill="1" applyBorder="1" applyAlignment="1">
      <alignment horizontal="left" vertical="center" wrapText="1"/>
    </xf>
    <xf numFmtId="0" fontId="7" fillId="0" borderId="1" xfId="0" applyFont="1" applyBorder="1" applyAlignment="1">
      <alignment vertical="center" wrapText="1"/>
    </xf>
    <xf numFmtId="3" fontId="7" fillId="3" borderId="1" xfId="0" applyNumberFormat="1" applyFont="1" applyFill="1" applyBorder="1" applyAlignment="1">
      <alignment horizontal="left" vertical="center" wrapText="1"/>
    </xf>
    <xf numFmtId="3" fontId="7" fillId="5" borderId="1" xfId="0" applyNumberFormat="1" applyFont="1" applyFill="1" applyBorder="1" applyAlignment="1">
      <alignment horizontal="left" vertical="center" wrapText="1"/>
    </xf>
    <xf numFmtId="3" fontId="12" fillId="0" borderId="1" xfId="0" applyNumberFormat="1" applyFont="1" applyBorder="1" applyAlignment="1">
      <alignment horizontal="left" vertical="center" wrapText="1"/>
    </xf>
    <xf numFmtId="3" fontId="20" fillId="0" borderId="62" xfId="1" applyNumberFormat="1" applyFont="1" applyBorder="1"/>
    <xf numFmtId="3" fontId="20" fillId="0" borderId="63" xfId="0" applyNumberFormat="1" applyFont="1" applyBorder="1"/>
  </cellXfs>
  <cellStyles count="3">
    <cellStyle name="Komma" xfId="1" builtinId="3"/>
    <cellStyle name="Link" xfId="2" builtinId="8"/>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9FCC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171450</xdr:rowOff>
    </xdr:from>
    <xdr:to>
      <xdr:col>1</xdr:col>
      <xdr:colOff>2608385</xdr:colOff>
      <xdr:row>3</xdr:row>
      <xdr:rowOff>95250</xdr:rowOff>
    </xdr:to>
    <xdr:pic>
      <xdr:nvPicPr>
        <xdr:cNvPr id="1025" name="Picture 1" descr="Logo Schweizerische Eidgenossenschaft">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5448" y="171450"/>
          <a:ext cx="2598860" cy="50995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focal.ch/FMC/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P1004"/>
  <sheetViews>
    <sheetView showGridLines="0" tabSelected="1" topLeftCell="A802" zoomScaleNormal="100" zoomScaleSheetLayoutView="100" zoomScalePageLayoutView="70" workbookViewId="0">
      <selection activeCell="P832" sqref="P832"/>
    </sheetView>
  </sheetViews>
  <sheetFormatPr baseColWidth="10" defaultColWidth="11.42578125" defaultRowHeight="12.75" customHeight="1"/>
  <cols>
    <col min="1" max="1" width="6.7109375" style="1" customWidth="1"/>
    <col min="2" max="2" width="53.28515625" style="16" customWidth="1"/>
    <col min="3" max="3" width="8.5703125" style="389" customWidth="1"/>
    <col min="4" max="4" width="5.85546875" style="390" customWidth="1"/>
    <col min="5" max="5" width="3.42578125" style="389" customWidth="1"/>
    <col min="6" max="6" width="7" style="16" customWidth="1"/>
    <col min="7" max="7" width="6.42578125" style="145" customWidth="1"/>
    <col min="8" max="8" width="10.42578125" style="54" customWidth="1"/>
    <col min="9" max="9" width="24.7109375" style="54" customWidth="1"/>
    <col min="10" max="10" width="0.42578125" style="282" hidden="1" customWidth="1"/>
    <col min="11" max="11" width="10.42578125" style="17" customWidth="1"/>
    <col min="12" max="12" width="10.5703125" style="17" customWidth="1"/>
    <col min="13" max="17" width="10" style="205" customWidth="1"/>
    <col min="18" max="18" width="3.42578125" style="56" customWidth="1"/>
    <col min="19" max="19" width="3.42578125" style="10" customWidth="1"/>
    <col min="20" max="20" width="3.140625" style="50" customWidth="1"/>
    <col min="21" max="21" width="3" style="50" customWidth="1"/>
    <col min="22" max="23" width="3.42578125" style="50" customWidth="1"/>
    <col min="24" max="24" width="2.140625" style="50" customWidth="1"/>
    <col min="25" max="25" width="6.85546875" style="54" customWidth="1"/>
    <col min="26" max="26" width="6.85546875" style="53" customWidth="1"/>
    <col min="27" max="27" width="10.5703125" style="391" customWidth="1"/>
    <col min="28" max="28" width="10.5703125" style="15" customWidth="1"/>
    <col min="29" max="29" width="10.5703125" style="16" customWidth="1"/>
    <col min="30" max="30" width="10.5703125" style="17" customWidth="1"/>
    <col min="31" max="31" width="11.42578125" style="17"/>
    <col min="32" max="32" width="13.5703125" style="16" customWidth="1"/>
    <col min="33" max="35" width="11.42578125" style="16"/>
    <col min="36" max="37" width="10.5703125" style="18" customWidth="1"/>
    <col min="38" max="38" width="10.5703125" style="19" customWidth="1"/>
    <col min="39" max="39" width="10.5703125" style="20" customWidth="1"/>
    <col min="40" max="16384" width="11.42578125" style="16"/>
  </cols>
  <sheetData>
    <row r="1" spans="1:40" ht="15.75" customHeight="1">
      <c r="B1" s="2"/>
      <c r="C1" s="3"/>
      <c r="D1" s="4"/>
      <c r="E1" s="3"/>
      <c r="F1" s="5"/>
      <c r="G1" s="5"/>
      <c r="H1" s="5"/>
      <c r="I1" s="5"/>
      <c r="J1" s="6"/>
      <c r="K1" s="7"/>
      <c r="L1" s="7"/>
      <c r="M1" s="8"/>
      <c r="R1" s="9"/>
      <c r="T1" s="11"/>
      <c r="U1" s="11"/>
      <c r="V1" s="11"/>
      <c r="W1" s="11"/>
      <c r="X1" s="11"/>
      <c r="Y1" s="12"/>
      <c r="Z1" s="13"/>
      <c r="AA1" s="14"/>
    </row>
    <row r="2" spans="1:40" ht="15.75" customHeight="1">
      <c r="B2" s="2"/>
      <c r="C2" s="3"/>
      <c r="D2" s="4"/>
      <c r="E2" s="3"/>
      <c r="F2" s="5"/>
      <c r="G2" s="5"/>
      <c r="H2" s="5"/>
      <c r="I2" s="5"/>
      <c r="J2" s="6"/>
      <c r="K2" s="7"/>
      <c r="L2" s="7"/>
      <c r="M2" s="8"/>
      <c r="R2" s="9"/>
      <c r="T2" s="11"/>
      <c r="U2" s="11"/>
      <c r="V2" s="11"/>
      <c r="W2" s="11"/>
      <c r="X2" s="11"/>
      <c r="Y2" s="12"/>
      <c r="Z2" s="13"/>
      <c r="AA2" s="14"/>
    </row>
    <row r="3" spans="1:40" ht="15.75" customHeight="1">
      <c r="B3" s="2"/>
      <c r="C3" s="3"/>
      <c r="D3" s="4"/>
      <c r="E3" s="3"/>
      <c r="F3" s="5"/>
      <c r="G3" s="5"/>
      <c r="H3" s="5"/>
      <c r="I3" s="5"/>
      <c r="J3" s="6"/>
      <c r="K3" s="7"/>
      <c r="L3" s="7"/>
      <c r="M3" s="8"/>
      <c r="R3" s="9"/>
      <c r="T3" s="11"/>
      <c r="U3" s="11"/>
      <c r="V3" s="11"/>
      <c r="W3" s="11"/>
      <c r="X3" s="11"/>
      <c r="Y3" s="12"/>
      <c r="Z3" s="13"/>
      <c r="AA3" s="14"/>
    </row>
    <row r="4" spans="1:40" ht="15.75" customHeight="1">
      <c r="B4" s="2"/>
      <c r="C4" s="3"/>
      <c r="D4" s="4"/>
      <c r="E4" s="3"/>
      <c r="F4" s="5"/>
      <c r="G4" s="5"/>
      <c r="H4" s="5"/>
      <c r="I4" s="5"/>
      <c r="J4" s="6"/>
      <c r="K4" s="7"/>
      <c r="L4" s="7"/>
      <c r="M4" s="8"/>
      <c r="N4" s="8"/>
      <c r="O4" s="8"/>
      <c r="P4" s="8"/>
      <c r="Q4" s="8"/>
      <c r="R4" s="9"/>
      <c r="T4" s="11"/>
      <c r="U4" s="11"/>
      <c r="V4" s="11"/>
      <c r="W4" s="11"/>
      <c r="X4" s="11"/>
      <c r="Y4" s="12"/>
      <c r="Z4" s="13"/>
      <c r="AA4" s="14"/>
    </row>
    <row r="5" spans="1:40" ht="15.75" customHeight="1">
      <c r="B5" s="2"/>
      <c r="C5" s="3"/>
      <c r="D5" s="4"/>
      <c r="E5" s="3"/>
      <c r="F5" s="5"/>
      <c r="G5" s="5"/>
      <c r="H5" s="5"/>
      <c r="I5" s="5"/>
      <c r="J5" s="6"/>
      <c r="K5" s="7"/>
      <c r="L5" s="7"/>
      <c r="M5" s="8"/>
      <c r="N5" s="8"/>
      <c r="O5" s="8"/>
      <c r="P5" s="8"/>
      <c r="Q5" s="8"/>
      <c r="R5" s="9"/>
      <c r="T5" s="11"/>
      <c r="U5" s="11"/>
      <c r="V5" s="11"/>
      <c r="W5" s="11"/>
      <c r="X5" s="11"/>
      <c r="Y5" s="12"/>
      <c r="Z5" s="13"/>
      <c r="AA5" s="14"/>
    </row>
    <row r="6" spans="1:40" s="32" customFormat="1" ht="15.75" customHeight="1">
      <c r="A6" s="21"/>
      <c r="B6" s="603" t="s">
        <v>512</v>
      </c>
      <c r="C6" s="604"/>
      <c r="D6" s="604"/>
      <c r="E6" s="604"/>
      <c r="F6" s="604"/>
      <c r="G6" s="604"/>
      <c r="H6" s="604"/>
      <c r="I6" s="604"/>
      <c r="J6" s="604"/>
      <c r="K6" s="604"/>
      <c r="L6" s="604"/>
      <c r="M6" s="604"/>
      <c r="N6" s="604"/>
      <c r="O6" s="604"/>
      <c r="P6" s="604"/>
      <c r="Q6" s="605"/>
      <c r="R6" s="26"/>
      <c r="S6" s="10"/>
      <c r="T6" s="27"/>
      <c r="U6" s="27"/>
      <c r="V6" s="27"/>
      <c r="W6" s="27"/>
      <c r="X6" s="27"/>
      <c r="Y6" s="28"/>
      <c r="Z6" s="28"/>
      <c r="AA6" s="29"/>
      <c r="AB6" s="30"/>
      <c r="AC6" s="18"/>
      <c r="AD6" s="31"/>
      <c r="AE6" s="31"/>
      <c r="AF6" s="16"/>
      <c r="AG6" s="16"/>
      <c r="AH6" s="16"/>
      <c r="AI6" s="16"/>
      <c r="AJ6" s="18"/>
      <c r="AK6" s="18"/>
      <c r="AL6" s="19"/>
      <c r="AM6" s="20"/>
      <c r="AN6" s="16"/>
    </row>
    <row r="7" spans="1:40" s="32" customFormat="1" ht="15.75" customHeight="1">
      <c r="A7" s="393"/>
      <c r="C7" s="130"/>
      <c r="D7" s="131"/>
      <c r="E7" s="295"/>
      <c r="G7" s="51" t="s">
        <v>503</v>
      </c>
      <c r="I7" s="111"/>
      <c r="J7" s="394"/>
      <c r="K7" s="56"/>
      <c r="L7" s="56"/>
      <c r="M7" s="395"/>
      <c r="N7" s="445"/>
      <c r="O7" s="445"/>
      <c r="P7" s="445"/>
      <c r="Q7" s="445"/>
      <c r="R7" s="56"/>
      <c r="S7" s="144"/>
      <c r="T7" s="130"/>
      <c r="U7" s="130"/>
      <c r="V7" s="130"/>
      <c r="W7" s="130"/>
      <c r="X7" s="130"/>
      <c r="Y7" s="111"/>
      <c r="Z7" s="111"/>
      <c r="AA7" s="14"/>
      <c r="AB7" s="51"/>
      <c r="AC7" s="18"/>
      <c r="AD7" s="31"/>
      <c r="AE7" s="31"/>
      <c r="AF7" s="16"/>
      <c r="AG7" s="16"/>
      <c r="AH7" s="16"/>
      <c r="AI7" s="16"/>
      <c r="AJ7" s="18"/>
      <c r="AK7" s="18"/>
      <c r="AL7" s="19"/>
      <c r="AM7" s="20"/>
      <c r="AN7" s="16"/>
    </row>
    <row r="8" spans="1:40" s="32" customFormat="1" ht="15.75" customHeight="1">
      <c r="A8" s="393"/>
      <c r="B8" s="396"/>
      <c r="C8" s="130"/>
      <c r="D8" s="131"/>
      <c r="E8" s="295"/>
      <c r="G8" s="51" t="s">
        <v>502</v>
      </c>
      <c r="I8" s="111"/>
      <c r="J8" s="394"/>
      <c r="K8" s="56"/>
      <c r="L8" s="56"/>
      <c r="M8" s="395"/>
      <c r="N8" s="445"/>
      <c r="O8" s="445"/>
      <c r="P8" s="445"/>
      <c r="Q8" s="445"/>
      <c r="R8" s="56"/>
      <c r="S8" s="144"/>
      <c r="T8" s="130"/>
      <c r="U8" s="130"/>
      <c r="V8" s="130"/>
      <c r="W8" s="130"/>
      <c r="X8" s="130"/>
      <c r="Y8" s="111"/>
      <c r="Z8" s="111"/>
      <c r="AA8" s="14"/>
      <c r="AB8" s="53"/>
      <c r="AC8" s="18"/>
      <c r="AD8" s="31"/>
      <c r="AE8" s="31"/>
      <c r="AF8" s="16"/>
      <c r="AG8" s="16"/>
      <c r="AH8" s="16"/>
      <c r="AI8" s="16"/>
      <c r="AJ8" s="18"/>
      <c r="AK8" s="18"/>
      <c r="AL8" s="19"/>
      <c r="AM8" s="20"/>
      <c r="AN8" s="16"/>
    </row>
    <row r="9" spans="1:40" s="32" customFormat="1" ht="15.75" customHeight="1">
      <c r="A9" s="393"/>
      <c r="B9" s="396"/>
      <c r="C9" s="130"/>
      <c r="D9" s="131"/>
      <c r="E9" s="295"/>
      <c r="G9" s="51"/>
      <c r="I9" s="111"/>
      <c r="J9" s="394"/>
      <c r="K9" s="56"/>
      <c r="L9" s="56"/>
      <c r="M9" s="395"/>
      <c r="N9" s="445"/>
      <c r="O9" s="445"/>
      <c r="P9" s="445"/>
      <c r="Q9" s="445"/>
      <c r="R9" s="56"/>
      <c r="S9" s="144"/>
      <c r="T9" s="130"/>
      <c r="U9" s="130"/>
      <c r="V9" s="130"/>
      <c r="W9" s="130"/>
      <c r="X9" s="130"/>
      <c r="Y9" s="111"/>
      <c r="Z9" s="111"/>
      <c r="AA9" s="14"/>
      <c r="AB9" s="53"/>
      <c r="AC9" s="18"/>
      <c r="AD9" s="31"/>
      <c r="AE9" s="31"/>
      <c r="AF9" s="16"/>
      <c r="AG9" s="16"/>
      <c r="AH9" s="16"/>
      <c r="AI9" s="16"/>
      <c r="AJ9" s="18"/>
      <c r="AK9" s="18"/>
      <c r="AL9" s="19"/>
      <c r="AM9" s="20"/>
      <c r="AN9" s="16"/>
    </row>
    <row r="10" spans="1:40" s="32" customFormat="1" ht="15.75" customHeight="1">
      <c r="A10" s="393"/>
      <c r="B10" s="396"/>
      <c r="C10" s="130"/>
      <c r="D10" s="131"/>
      <c r="E10" s="295"/>
      <c r="G10" s="51"/>
      <c r="I10" s="111"/>
      <c r="J10" s="394"/>
      <c r="K10" s="56"/>
      <c r="L10" s="56"/>
      <c r="M10" s="395"/>
      <c r="N10" s="36"/>
      <c r="O10" s="36"/>
      <c r="P10" s="36"/>
      <c r="Q10" s="36"/>
      <c r="R10" s="56"/>
      <c r="S10" s="144"/>
      <c r="T10" s="130"/>
      <c r="U10" s="130"/>
      <c r="V10" s="130"/>
      <c r="W10" s="130"/>
      <c r="X10" s="130"/>
      <c r="Y10" s="111"/>
      <c r="Z10" s="111"/>
      <c r="AA10" s="14"/>
      <c r="AB10" s="53"/>
      <c r="AC10" s="18"/>
      <c r="AD10" s="31"/>
      <c r="AE10" s="31"/>
      <c r="AF10" s="16"/>
      <c r="AG10" s="16"/>
      <c r="AH10" s="16"/>
      <c r="AI10" s="16"/>
      <c r="AJ10" s="18"/>
      <c r="AK10" s="18"/>
      <c r="AL10" s="19"/>
      <c r="AM10" s="20"/>
      <c r="AN10" s="16"/>
    </row>
    <row r="11" spans="1:40" s="32" customFormat="1" ht="15.75" customHeight="1">
      <c r="A11" s="51"/>
      <c r="B11" s="48" t="s">
        <v>190</v>
      </c>
      <c r="C11" s="397"/>
      <c r="D11" s="398"/>
      <c r="E11" s="397"/>
      <c r="F11" s="48"/>
      <c r="G11" s="48"/>
      <c r="H11" s="399" t="s">
        <v>160</v>
      </c>
      <c r="I11" s="400"/>
      <c r="J11" s="401"/>
      <c r="K11" s="49"/>
      <c r="L11" s="49"/>
      <c r="M11" s="20"/>
      <c r="N11" s="36"/>
      <c r="O11" s="36"/>
      <c r="P11" s="36"/>
      <c r="Q11" s="36"/>
      <c r="R11" s="56"/>
      <c r="S11" s="144"/>
      <c r="T11" s="271"/>
      <c r="U11" s="271"/>
      <c r="V11" s="271"/>
      <c r="W11" s="271"/>
      <c r="X11" s="271"/>
      <c r="Y11" s="54"/>
      <c r="Z11" s="53"/>
      <c r="AA11" s="14"/>
      <c r="AB11" s="30"/>
      <c r="AC11" s="18"/>
      <c r="AD11" s="31"/>
      <c r="AE11" s="31"/>
      <c r="AF11" s="16"/>
      <c r="AG11" s="16"/>
      <c r="AH11" s="16"/>
      <c r="AI11" s="16"/>
      <c r="AJ11" s="18"/>
      <c r="AK11" s="18"/>
      <c r="AL11" s="19"/>
      <c r="AM11" s="20"/>
      <c r="AN11" s="16"/>
    </row>
    <row r="12" spans="1:40" s="32" customFormat="1" ht="15.75" customHeight="1">
      <c r="A12" s="51"/>
      <c r="B12" s="48" t="s">
        <v>437</v>
      </c>
      <c r="C12" s="397"/>
      <c r="D12" s="398"/>
      <c r="E12" s="397"/>
      <c r="F12" s="48"/>
      <c r="G12" s="48"/>
      <c r="H12" s="400" t="s">
        <v>160</v>
      </c>
      <c r="I12" s="400"/>
      <c r="J12" s="401"/>
      <c r="K12" s="49"/>
      <c r="L12" s="49"/>
      <c r="M12" s="20"/>
      <c r="N12" s="36"/>
      <c r="O12" s="36"/>
      <c r="P12" s="36"/>
      <c r="Q12" s="36"/>
      <c r="R12" s="56"/>
      <c r="S12" s="144"/>
      <c r="T12" s="271"/>
      <c r="U12" s="271"/>
      <c r="V12" s="271"/>
      <c r="W12" s="271"/>
      <c r="X12" s="271"/>
      <c r="Y12" s="54"/>
      <c r="Z12" s="53"/>
      <c r="AA12" s="14"/>
      <c r="AB12" s="30"/>
      <c r="AC12" s="18"/>
      <c r="AD12" s="31"/>
      <c r="AE12" s="31"/>
      <c r="AF12" s="16"/>
      <c r="AG12" s="16"/>
      <c r="AH12" s="16"/>
      <c r="AI12" s="16"/>
      <c r="AJ12" s="18"/>
      <c r="AK12" s="18"/>
      <c r="AL12" s="19"/>
      <c r="AM12" s="20"/>
      <c r="AN12" s="16"/>
    </row>
    <row r="13" spans="1:40" s="32" customFormat="1" ht="15.75" customHeight="1">
      <c r="A13" s="51"/>
      <c r="B13" s="48" t="s">
        <v>191</v>
      </c>
      <c r="C13" s="397"/>
      <c r="D13" s="398"/>
      <c r="E13" s="397"/>
      <c r="F13" s="48"/>
      <c r="G13" s="48"/>
      <c r="H13" s="400" t="s">
        <v>160</v>
      </c>
      <c r="I13" s="400"/>
      <c r="J13" s="401"/>
      <c r="K13" s="49"/>
      <c r="L13" s="49"/>
      <c r="M13" s="20"/>
      <c r="N13" s="36"/>
      <c r="O13" s="36"/>
      <c r="P13" s="36"/>
      <c r="Q13" s="36"/>
      <c r="R13" s="56"/>
      <c r="S13" s="144"/>
      <c r="T13" s="271"/>
      <c r="U13" s="271"/>
      <c r="V13" s="271"/>
      <c r="W13" s="271"/>
      <c r="X13" s="271"/>
      <c r="Y13" s="54"/>
      <c r="Z13" s="53"/>
      <c r="AA13" s="14"/>
      <c r="AB13" s="30"/>
      <c r="AC13" s="18"/>
      <c r="AD13" s="31"/>
      <c r="AE13" s="31"/>
      <c r="AF13" s="16"/>
      <c r="AG13" s="16"/>
      <c r="AH13" s="16"/>
      <c r="AI13" s="16"/>
      <c r="AJ13" s="18"/>
      <c r="AK13" s="18"/>
      <c r="AL13" s="19"/>
      <c r="AM13" s="20"/>
      <c r="AN13" s="16"/>
    </row>
    <row r="14" spans="1:40" s="32" customFormat="1" ht="15.75" customHeight="1">
      <c r="A14" s="51"/>
      <c r="B14" s="48" t="s">
        <v>192</v>
      </c>
      <c r="C14" s="397"/>
      <c r="D14" s="398"/>
      <c r="E14" s="397"/>
      <c r="F14" s="48"/>
      <c r="G14" s="48"/>
      <c r="H14" s="402" t="s">
        <v>160</v>
      </c>
      <c r="I14" s="400"/>
      <c r="J14" s="401"/>
      <c r="K14" s="49"/>
      <c r="L14" s="49"/>
      <c r="M14" s="20"/>
      <c r="N14" s="36"/>
      <c r="O14" s="36"/>
      <c r="P14" s="36"/>
      <c r="Q14" s="36"/>
      <c r="R14" s="56"/>
      <c r="S14" s="144"/>
      <c r="T14" s="271"/>
      <c r="U14" s="271"/>
      <c r="V14" s="271"/>
      <c r="W14" s="271"/>
      <c r="X14" s="271"/>
      <c r="Y14" s="54"/>
      <c r="Z14" s="53"/>
      <c r="AA14" s="37" t="s">
        <v>616</v>
      </c>
      <c r="AB14" s="38"/>
      <c r="AC14" s="39"/>
      <c r="AD14" s="40"/>
      <c r="AE14" s="40"/>
      <c r="AF14" s="41"/>
      <c r="AG14" s="16"/>
      <c r="AH14" s="16"/>
      <c r="AI14" s="16"/>
      <c r="AJ14" s="18"/>
      <c r="AK14" s="18"/>
      <c r="AL14" s="19"/>
      <c r="AM14" s="20"/>
      <c r="AN14" s="16"/>
    </row>
    <row r="15" spans="1:40" s="32" customFormat="1" ht="15.75" customHeight="1">
      <c r="A15" s="51"/>
      <c r="B15" s="48" t="s">
        <v>442</v>
      </c>
      <c r="C15" s="397"/>
      <c r="D15" s="398"/>
      <c r="E15" s="397"/>
      <c r="F15" s="48"/>
      <c r="G15" s="48"/>
      <c r="H15" s="400" t="s">
        <v>160</v>
      </c>
      <c r="I15" s="400"/>
      <c r="J15" s="401"/>
      <c r="K15" s="49"/>
      <c r="L15" s="49"/>
      <c r="M15" s="20"/>
      <c r="N15" s="36"/>
      <c r="O15" s="36"/>
      <c r="P15" s="36"/>
      <c r="Q15" s="36"/>
      <c r="R15" s="56"/>
      <c r="S15" s="144"/>
      <c r="T15" s="271"/>
      <c r="U15" s="271"/>
      <c r="V15" s="271"/>
      <c r="W15" s="271"/>
      <c r="X15" s="271"/>
      <c r="Y15" s="54"/>
      <c r="Z15" s="53"/>
      <c r="AA15" s="14"/>
      <c r="AB15" s="30"/>
      <c r="AC15" s="18"/>
      <c r="AD15" s="31"/>
      <c r="AE15" s="31"/>
      <c r="AF15" s="16"/>
      <c r="AG15" s="16"/>
      <c r="AH15" s="16"/>
      <c r="AI15" s="16"/>
      <c r="AJ15" s="18"/>
      <c r="AK15" s="18"/>
      <c r="AL15" s="19"/>
      <c r="AM15" s="20"/>
      <c r="AN15" s="16"/>
    </row>
    <row r="16" spans="1:40" s="32" customFormat="1" ht="15.75" customHeight="1">
      <c r="A16" s="51"/>
      <c r="B16" s="48" t="s">
        <v>194</v>
      </c>
      <c r="C16" s="397"/>
      <c r="D16" s="398"/>
      <c r="E16" s="397"/>
      <c r="F16" s="48"/>
      <c r="G16" s="48"/>
      <c r="H16" s="400" t="s">
        <v>160</v>
      </c>
      <c r="I16" s="400"/>
      <c r="J16" s="401"/>
      <c r="K16" s="49"/>
      <c r="L16" s="49"/>
      <c r="M16" s="20"/>
      <c r="N16" s="36"/>
      <c r="O16" s="36"/>
      <c r="P16" s="36"/>
      <c r="Q16" s="36"/>
      <c r="R16" s="56"/>
      <c r="S16" s="144"/>
      <c r="T16" s="271"/>
      <c r="U16" s="271"/>
      <c r="V16" s="271"/>
      <c r="W16" s="271"/>
      <c r="X16" s="271"/>
      <c r="Y16" s="54"/>
      <c r="Z16" s="53"/>
      <c r="AA16" s="14"/>
      <c r="AB16" s="30"/>
      <c r="AC16" s="18"/>
      <c r="AD16" s="31"/>
      <c r="AE16" s="31"/>
      <c r="AF16" s="16"/>
      <c r="AG16" s="16"/>
      <c r="AH16" s="16"/>
      <c r="AI16" s="16"/>
      <c r="AJ16" s="18"/>
      <c r="AK16" s="18"/>
      <c r="AL16" s="19"/>
      <c r="AM16" s="20"/>
      <c r="AN16" s="16"/>
    </row>
    <row r="17" spans="1:40" s="32" customFormat="1" ht="15.75" customHeight="1">
      <c r="A17" s="51"/>
      <c r="B17" s="48" t="s">
        <v>148</v>
      </c>
      <c r="C17" s="397"/>
      <c r="D17" s="398"/>
      <c r="E17" s="397"/>
      <c r="F17" s="48"/>
      <c r="G17" s="403"/>
      <c r="H17" s="400" t="s">
        <v>160</v>
      </c>
      <c r="I17" s="400"/>
      <c r="J17" s="401"/>
      <c r="K17" s="49"/>
      <c r="L17" s="49"/>
      <c r="M17" s="20"/>
      <c r="N17" s="36"/>
      <c r="O17" s="36"/>
      <c r="P17" s="36"/>
      <c r="Q17" s="36"/>
      <c r="R17" s="56"/>
      <c r="S17" s="144"/>
      <c r="T17" s="271"/>
      <c r="U17" s="271"/>
      <c r="V17" s="271"/>
      <c r="W17" s="271"/>
      <c r="X17" s="271"/>
      <c r="Y17" s="54"/>
      <c r="Z17" s="53"/>
      <c r="AA17" s="42" t="s">
        <v>169</v>
      </c>
      <c r="AB17" s="43"/>
      <c r="AC17" s="44"/>
      <c r="AD17" s="45"/>
      <c r="AE17" s="45"/>
      <c r="AF17" s="46"/>
      <c r="AG17" s="16"/>
      <c r="AH17" s="16"/>
      <c r="AI17" s="16"/>
      <c r="AJ17" s="18"/>
      <c r="AK17" s="18"/>
      <c r="AL17" s="19"/>
      <c r="AM17" s="20"/>
      <c r="AN17" s="16"/>
    </row>
    <row r="18" spans="1:40" s="32" customFormat="1" ht="15.75" customHeight="1">
      <c r="A18" s="51"/>
      <c r="B18" s="357" t="s">
        <v>376</v>
      </c>
      <c r="C18" s="355"/>
      <c r="D18" s="358"/>
      <c r="E18" s="355"/>
      <c r="F18" s="357"/>
      <c r="G18" s="404" t="s">
        <v>23</v>
      </c>
      <c r="H18" s="405">
        <v>0</v>
      </c>
      <c r="I18" s="406"/>
      <c r="J18" s="407"/>
      <c r="K18" s="408"/>
      <c r="L18" s="408"/>
      <c r="M18" s="20"/>
      <c r="N18" s="36"/>
      <c r="O18" s="36"/>
      <c r="P18" s="36"/>
      <c r="Q18" s="36"/>
      <c r="R18" s="56"/>
      <c r="S18" s="144"/>
      <c r="T18" s="271"/>
      <c r="U18" s="271"/>
      <c r="V18" s="271"/>
      <c r="W18" s="271"/>
      <c r="X18" s="271"/>
      <c r="Y18" s="54"/>
      <c r="Z18" s="53"/>
      <c r="AA18" s="14"/>
      <c r="AB18" s="30"/>
      <c r="AC18" s="18"/>
      <c r="AD18" s="31"/>
      <c r="AE18" s="31"/>
      <c r="AF18" s="16"/>
      <c r="AG18" s="16"/>
      <c r="AH18" s="16"/>
      <c r="AI18" s="16"/>
      <c r="AJ18" s="18"/>
      <c r="AK18" s="18"/>
      <c r="AL18" s="19"/>
      <c r="AM18" s="20"/>
      <c r="AN18" s="16"/>
    </row>
    <row r="19" spans="1:40" s="32" customFormat="1" ht="15.75" customHeight="1">
      <c r="A19" s="51"/>
      <c r="B19" s="48" t="s">
        <v>658</v>
      </c>
      <c r="C19" s="397"/>
      <c r="D19" s="398"/>
      <c r="E19" s="397"/>
      <c r="F19" s="48"/>
      <c r="G19" s="403">
        <v>0</v>
      </c>
      <c r="H19" s="400" t="s">
        <v>108</v>
      </c>
      <c r="I19" s="400"/>
      <c r="J19" s="401"/>
      <c r="K19" s="49"/>
      <c r="L19" s="49"/>
      <c r="M19" s="16"/>
      <c r="N19" s="5"/>
      <c r="O19" s="5"/>
      <c r="P19" s="5"/>
      <c r="Q19" s="5"/>
      <c r="R19" s="56"/>
      <c r="S19" s="144"/>
      <c r="T19" s="271"/>
      <c r="U19" s="271"/>
      <c r="V19" s="271"/>
      <c r="W19" s="271"/>
      <c r="X19" s="271"/>
      <c r="Y19" s="54"/>
      <c r="Z19" s="53"/>
      <c r="AA19" s="42" t="s">
        <v>170</v>
      </c>
      <c r="AB19" s="43"/>
      <c r="AC19" s="44"/>
      <c r="AD19" s="45"/>
      <c r="AE19" s="45"/>
      <c r="AF19" s="46"/>
      <c r="AG19" s="16"/>
      <c r="AH19" s="16"/>
      <c r="AI19" s="16"/>
      <c r="AJ19" s="18"/>
      <c r="AK19" s="18"/>
      <c r="AL19" s="19"/>
      <c r="AM19" s="20"/>
      <c r="AN19" s="16"/>
    </row>
    <row r="20" spans="1:40" s="32" customFormat="1" ht="15.75" customHeight="1">
      <c r="A20" s="51"/>
      <c r="B20" s="357" t="s">
        <v>254</v>
      </c>
      <c r="C20" s="355"/>
      <c r="D20" s="358"/>
      <c r="E20" s="355"/>
      <c r="F20" s="357"/>
      <c r="G20" s="409">
        <v>0</v>
      </c>
      <c r="H20" s="410" t="s">
        <v>109</v>
      </c>
      <c r="I20" s="410"/>
      <c r="J20" s="411"/>
      <c r="K20" s="410"/>
      <c r="L20" s="410"/>
      <c r="N20" s="2"/>
      <c r="O20" s="2"/>
      <c r="P20" s="2"/>
      <c r="Q20" s="2"/>
      <c r="R20" s="56"/>
      <c r="S20" s="144"/>
      <c r="T20" s="271"/>
      <c r="U20" s="271"/>
      <c r="V20" s="271"/>
      <c r="W20" s="271"/>
      <c r="X20" s="271"/>
      <c r="Y20" s="54"/>
      <c r="Z20" s="53"/>
      <c r="AA20" s="14"/>
      <c r="AB20" s="30"/>
      <c r="AC20" s="18"/>
      <c r="AD20" s="31"/>
      <c r="AE20" s="31"/>
      <c r="AF20" s="16"/>
      <c r="AG20" s="16"/>
      <c r="AH20" s="16"/>
      <c r="AI20" s="16"/>
      <c r="AJ20" s="18"/>
      <c r="AK20" s="18"/>
      <c r="AL20" s="19"/>
      <c r="AM20" s="20"/>
      <c r="AN20" s="16"/>
    </row>
    <row r="21" spans="1:40" s="32" customFormat="1" ht="15.75" customHeight="1">
      <c r="A21" s="51"/>
      <c r="B21" s="48" t="s">
        <v>195</v>
      </c>
      <c r="C21" s="355"/>
      <c r="D21" s="358"/>
      <c r="E21" s="355"/>
      <c r="F21" s="357"/>
      <c r="G21" s="412">
        <v>0</v>
      </c>
      <c r="H21" s="356" t="s">
        <v>110</v>
      </c>
      <c r="I21" s="356"/>
      <c r="J21" s="413"/>
      <c r="K21" s="410"/>
      <c r="L21" s="410"/>
      <c r="M21" s="20"/>
      <c r="N21" s="36"/>
      <c r="O21" s="36"/>
      <c r="P21" s="36"/>
      <c r="Q21" s="36"/>
      <c r="R21" s="56"/>
      <c r="S21" s="144"/>
      <c r="T21" s="271"/>
      <c r="U21" s="271"/>
      <c r="V21" s="271"/>
      <c r="W21" s="271"/>
      <c r="X21" s="271"/>
      <c r="Y21" s="54"/>
      <c r="Z21" s="53"/>
      <c r="AA21" s="42" t="s">
        <v>171</v>
      </c>
      <c r="AB21" s="43"/>
      <c r="AC21" s="44"/>
      <c r="AD21" s="45"/>
      <c r="AE21" s="45"/>
      <c r="AF21" s="46"/>
      <c r="AG21" s="16"/>
      <c r="AH21" s="16"/>
      <c r="AI21" s="16"/>
      <c r="AJ21" s="18"/>
      <c r="AK21" s="18"/>
      <c r="AL21" s="19"/>
      <c r="AM21" s="20"/>
      <c r="AN21" s="16"/>
    </row>
    <row r="22" spans="1:40" s="32" customFormat="1" ht="15.75" customHeight="1">
      <c r="A22" s="51"/>
      <c r="B22" s="48"/>
      <c r="C22" s="397"/>
      <c r="D22" s="398"/>
      <c r="E22" s="397"/>
      <c r="F22" s="48"/>
      <c r="G22" s="403">
        <f>G21*5</f>
        <v>0</v>
      </c>
      <c r="H22" s="400" t="s">
        <v>197</v>
      </c>
      <c r="I22" s="400"/>
      <c r="J22" s="401"/>
      <c r="K22" s="49"/>
      <c r="L22" s="49"/>
      <c r="R22" s="56"/>
      <c r="S22" s="144"/>
      <c r="T22" s="271"/>
      <c r="U22" s="271"/>
      <c r="V22" s="271"/>
      <c r="W22" s="271"/>
      <c r="X22" s="31"/>
      <c r="Y22" s="54"/>
      <c r="Z22" s="53"/>
      <c r="AA22" s="42" t="s">
        <v>615</v>
      </c>
      <c r="AB22" s="43"/>
      <c r="AC22" s="44"/>
      <c r="AD22" s="45"/>
      <c r="AE22" s="45"/>
      <c r="AF22" s="46"/>
      <c r="AG22" s="16"/>
      <c r="AH22" s="16"/>
      <c r="AI22" s="16"/>
      <c r="AJ22" s="18"/>
      <c r="AK22" s="18"/>
      <c r="AL22" s="19"/>
      <c r="AM22" s="20"/>
      <c r="AN22" s="16"/>
    </row>
    <row r="23" spans="1:40" s="32" customFormat="1" ht="15.75" customHeight="1">
      <c r="A23" s="51"/>
      <c r="B23" s="357" t="s">
        <v>199</v>
      </c>
      <c r="C23" s="355"/>
      <c r="D23" s="358"/>
      <c r="E23" s="355"/>
      <c r="F23" s="357"/>
      <c r="G23" s="357"/>
      <c r="H23" s="356" t="s">
        <v>160</v>
      </c>
      <c r="I23" s="356"/>
      <c r="J23" s="413">
        <v>10</v>
      </c>
      <c r="K23" s="410"/>
      <c r="L23" s="410"/>
      <c r="M23" s="278"/>
      <c r="N23" s="446"/>
      <c r="O23" s="446"/>
      <c r="P23" s="446"/>
      <c r="Q23" s="446"/>
      <c r="R23" s="56"/>
      <c r="S23" s="144"/>
      <c r="T23" s="271"/>
      <c r="U23" s="271"/>
      <c r="V23" s="271"/>
      <c r="W23" s="271"/>
      <c r="X23" s="271"/>
      <c r="Y23" s="54"/>
      <c r="Z23" s="53"/>
      <c r="AA23" s="14"/>
      <c r="AB23" s="30"/>
      <c r="AC23" s="18"/>
      <c r="AD23" s="31"/>
      <c r="AE23" s="31"/>
      <c r="AF23" s="16"/>
      <c r="AG23" s="16"/>
      <c r="AH23" s="16"/>
      <c r="AI23" s="16"/>
      <c r="AJ23" s="18"/>
      <c r="AK23" s="18"/>
      <c r="AL23" s="19"/>
      <c r="AM23" s="20"/>
      <c r="AN23" s="16"/>
    </row>
    <row r="24" spans="1:40" s="32" customFormat="1" ht="15.75" customHeight="1">
      <c r="A24" s="51"/>
      <c r="B24" s="357" t="s">
        <v>200</v>
      </c>
      <c r="C24" s="397"/>
      <c r="D24" s="398"/>
      <c r="E24" s="397"/>
      <c r="F24" s="48"/>
      <c r="G24" s="403">
        <v>0</v>
      </c>
      <c r="H24" s="400" t="s">
        <v>149</v>
      </c>
      <c r="I24" s="400"/>
      <c r="J24" s="401"/>
      <c r="K24" s="49"/>
      <c r="L24" s="49"/>
      <c r="M24" s="20"/>
      <c r="N24" s="446"/>
      <c r="O24" s="446"/>
      <c r="P24" s="446"/>
      <c r="Q24" s="446"/>
      <c r="R24" s="56"/>
      <c r="S24" s="144"/>
      <c r="T24" s="271"/>
      <c r="U24" s="271"/>
      <c r="V24" s="271"/>
      <c r="W24" s="271"/>
      <c r="X24" s="271"/>
      <c r="Y24" s="54"/>
      <c r="Z24" s="53"/>
      <c r="AA24" s="42" t="s">
        <v>667</v>
      </c>
      <c r="AB24" s="43"/>
      <c r="AC24" s="44"/>
      <c r="AD24" s="45"/>
      <c r="AE24" s="45"/>
      <c r="AF24" s="46"/>
      <c r="AG24" s="16"/>
      <c r="AH24" s="16"/>
      <c r="AI24" s="16"/>
      <c r="AJ24" s="18"/>
      <c r="AK24" s="18"/>
      <c r="AL24" s="19"/>
      <c r="AM24" s="20"/>
      <c r="AN24" s="16"/>
    </row>
    <row r="25" spans="1:40" s="32" customFormat="1" ht="15.75" customHeight="1">
      <c r="A25" s="51"/>
      <c r="B25" s="16"/>
      <c r="C25" s="144"/>
      <c r="D25" s="150"/>
      <c r="E25" s="144"/>
      <c r="F25" s="16"/>
      <c r="G25" s="16"/>
      <c r="H25" s="145"/>
      <c r="I25" s="145"/>
      <c r="J25" s="414"/>
      <c r="K25" s="17"/>
      <c r="L25" s="17"/>
      <c r="M25" s="20"/>
      <c r="N25" s="36"/>
      <c r="O25" s="36"/>
      <c r="P25" s="36"/>
      <c r="Q25" s="36"/>
      <c r="R25" s="56"/>
      <c r="S25" s="144"/>
      <c r="T25" s="271"/>
      <c r="U25" s="271"/>
      <c r="V25" s="271"/>
      <c r="W25" s="271"/>
      <c r="X25" s="271"/>
      <c r="Y25" s="54"/>
      <c r="Z25" s="53"/>
      <c r="AA25" s="14"/>
      <c r="AB25" s="30"/>
      <c r="AC25" s="31"/>
      <c r="AD25" s="31"/>
      <c r="AE25" s="31"/>
      <c r="AF25" s="16"/>
      <c r="AG25" s="16"/>
      <c r="AH25" s="16"/>
      <c r="AI25" s="16"/>
      <c r="AJ25" s="18"/>
      <c r="AK25" s="18"/>
      <c r="AL25" s="19"/>
      <c r="AM25" s="20"/>
      <c r="AN25" s="16"/>
    </row>
    <row r="26" spans="1:40" ht="15.75" customHeight="1">
      <c r="A26" s="16"/>
      <c r="B26" s="48" t="s">
        <v>111</v>
      </c>
      <c r="C26" s="48"/>
      <c r="D26" s="48"/>
      <c r="E26" s="48"/>
      <c r="F26" s="48"/>
      <c r="G26" s="48"/>
      <c r="H26" s="400" t="s">
        <v>112</v>
      </c>
      <c r="I26" s="48"/>
      <c r="J26" s="48"/>
      <c r="K26" s="49"/>
      <c r="L26" s="49"/>
      <c r="M26" s="16"/>
      <c r="N26" s="36"/>
      <c r="O26" s="36"/>
      <c r="P26" s="36"/>
      <c r="Q26" s="36"/>
      <c r="R26" s="16"/>
      <c r="S26" s="271"/>
      <c r="T26" s="16"/>
      <c r="U26" s="16"/>
      <c r="V26" s="16"/>
      <c r="W26" s="16"/>
      <c r="X26" s="16"/>
      <c r="Y26" s="16"/>
      <c r="Z26" s="51"/>
      <c r="AA26" s="14"/>
      <c r="AB26" s="30"/>
      <c r="AC26" s="18"/>
      <c r="AD26" s="52"/>
      <c r="AE26" s="31"/>
      <c r="AK26" s="16"/>
      <c r="AL26" s="16"/>
      <c r="AM26" s="16"/>
    </row>
    <row r="27" spans="1:40" ht="15.75" customHeight="1">
      <c r="A27" s="16"/>
      <c r="C27" s="16"/>
      <c r="D27" s="16"/>
      <c r="E27" s="16"/>
      <c r="G27" s="16"/>
      <c r="H27" s="145"/>
      <c r="I27" s="16"/>
      <c r="J27" s="16"/>
      <c r="M27" s="16"/>
      <c r="N27" s="16"/>
      <c r="O27" s="16"/>
      <c r="P27" s="16"/>
      <c r="Q27" s="16"/>
      <c r="R27" s="16"/>
      <c r="S27" s="271"/>
      <c r="T27" s="16"/>
      <c r="U27" s="16"/>
      <c r="V27" s="16"/>
      <c r="W27" s="16"/>
      <c r="X27" s="16"/>
      <c r="Y27" s="16"/>
      <c r="Z27" s="51"/>
      <c r="AA27" s="14"/>
      <c r="AB27" s="30"/>
      <c r="AC27" s="18"/>
      <c r="AD27" s="52"/>
      <c r="AE27" s="31"/>
      <c r="AK27" s="16"/>
      <c r="AL27" s="16"/>
      <c r="AM27" s="16"/>
    </row>
    <row r="28" spans="1:40" s="32" customFormat="1" ht="15.75" customHeight="1">
      <c r="A28" s="1"/>
      <c r="B28" s="5"/>
      <c r="C28" s="3"/>
      <c r="D28" s="4"/>
      <c r="E28" s="3"/>
      <c r="F28" s="5"/>
      <c r="G28" s="5"/>
      <c r="H28" s="4"/>
      <c r="I28" s="53"/>
      <c r="J28" s="47"/>
      <c r="K28" s="7"/>
      <c r="L28" s="7"/>
      <c r="M28" s="36"/>
      <c r="N28" s="36"/>
      <c r="O28" s="36"/>
      <c r="P28" s="36"/>
      <c r="Q28" s="36"/>
      <c r="R28" s="26"/>
      <c r="S28" s="10"/>
      <c r="T28" s="11"/>
      <c r="U28" s="11"/>
      <c r="V28" s="11"/>
      <c r="W28" s="11"/>
      <c r="X28" s="11"/>
      <c r="Y28" s="12"/>
      <c r="Z28" s="13"/>
      <c r="AA28" s="14"/>
      <c r="AB28" s="15"/>
      <c r="AC28" s="16"/>
      <c r="AD28" s="54"/>
      <c r="AE28" s="17"/>
      <c r="AF28" s="16"/>
      <c r="AG28" s="16"/>
      <c r="AH28" s="16"/>
      <c r="AI28" s="16"/>
      <c r="AJ28" s="52"/>
      <c r="AK28" s="18"/>
      <c r="AL28" s="19"/>
      <c r="AM28" s="20"/>
      <c r="AN28" s="16"/>
    </row>
    <row r="29" spans="1:40" s="32" customFormat="1" ht="15.75" customHeight="1">
      <c r="A29" s="1"/>
      <c r="B29" s="2" t="s">
        <v>513</v>
      </c>
      <c r="C29" s="5"/>
      <c r="D29" s="34"/>
      <c r="E29" s="5"/>
      <c r="F29" s="5"/>
      <c r="G29" s="5"/>
      <c r="H29" s="4"/>
      <c r="I29" s="56"/>
      <c r="J29" s="55"/>
      <c r="K29" s="20"/>
      <c r="L29" s="20"/>
      <c r="M29" s="56"/>
      <c r="N29" s="56"/>
      <c r="O29" s="56"/>
      <c r="P29" s="56"/>
      <c r="Q29" s="56"/>
      <c r="R29" s="26"/>
      <c r="S29" s="10"/>
      <c r="T29" s="11"/>
      <c r="U29" s="11"/>
      <c r="V29" s="11"/>
      <c r="W29" s="11"/>
      <c r="X29" s="11"/>
      <c r="Y29" s="12"/>
      <c r="Z29" s="13"/>
      <c r="AA29" s="14"/>
      <c r="AB29" s="30"/>
      <c r="AC29" s="57"/>
      <c r="AD29" s="58"/>
      <c r="AE29" s="59"/>
      <c r="AF29" s="16"/>
      <c r="AG29" s="16"/>
      <c r="AH29" s="16"/>
      <c r="AI29" s="16"/>
      <c r="AK29" s="18"/>
      <c r="AL29" s="19"/>
      <c r="AM29" s="20"/>
      <c r="AN29" s="16"/>
    </row>
    <row r="30" spans="1:40" s="32" customFormat="1" ht="36.75">
      <c r="A30" s="60"/>
      <c r="B30" s="61"/>
      <c r="C30" s="62"/>
      <c r="D30" s="63"/>
      <c r="E30" s="64"/>
      <c r="F30" s="65"/>
      <c r="G30" s="66"/>
      <c r="H30" s="67"/>
      <c r="I30" s="586"/>
      <c r="J30" s="55"/>
      <c r="K30" s="423" t="s">
        <v>440</v>
      </c>
      <c r="L30" s="424" t="s">
        <v>441</v>
      </c>
      <c r="M30" s="422" t="s">
        <v>428</v>
      </c>
      <c r="N30" s="449" t="s">
        <v>430</v>
      </c>
      <c r="O30" s="449" t="s">
        <v>431</v>
      </c>
      <c r="P30" s="449" t="s">
        <v>432</v>
      </c>
      <c r="Q30" s="449" t="s">
        <v>668</v>
      </c>
      <c r="R30" s="26"/>
      <c r="S30" s="10"/>
      <c r="T30" s="11"/>
      <c r="U30" s="11"/>
      <c r="V30" s="11"/>
      <c r="W30" s="11"/>
      <c r="X30" s="11"/>
      <c r="Y30" s="28"/>
      <c r="Z30" s="28"/>
      <c r="AA30" s="14"/>
      <c r="AB30" s="15"/>
      <c r="AC30" s="58"/>
      <c r="AD30" s="58"/>
      <c r="AE30" s="68"/>
      <c r="AF30" s="16"/>
      <c r="AG30" s="16"/>
      <c r="AH30" s="16"/>
      <c r="AI30" s="16"/>
      <c r="AK30" s="18"/>
      <c r="AL30" s="19"/>
      <c r="AM30" s="20"/>
      <c r="AN30" s="16"/>
    </row>
    <row r="31" spans="1:40" s="32" customFormat="1" ht="15.75" customHeight="1">
      <c r="A31" s="70" t="s">
        <v>158</v>
      </c>
      <c r="B31" s="71" t="s">
        <v>374</v>
      </c>
      <c r="C31" s="22"/>
      <c r="D31" s="23"/>
      <c r="E31" s="22"/>
      <c r="F31" s="71"/>
      <c r="G31" s="72"/>
      <c r="H31" s="73"/>
      <c r="I31" s="500"/>
      <c r="J31" s="35"/>
      <c r="K31" s="74">
        <f t="shared" ref="K31:P31" si="0">K112</f>
        <v>0</v>
      </c>
      <c r="L31" s="74">
        <f t="shared" si="0"/>
        <v>0</v>
      </c>
      <c r="M31" s="74">
        <f t="shared" si="0"/>
        <v>0</v>
      </c>
      <c r="N31" s="74">
        <f t="shared" si="0"/>
        <v>0</v>
      </c>
      <c r="O31" s="74">
        <f t="shared" si="0"/>
        <v>0</v>
      </c>
      <c r="P31" s="74">
        <f t="shared" si="0"/>
        <v>0</v>
      </c>
      <c r="Q31" s="74">
        <f t="shared" ref="Q31" si="1">Q112</f>
        <v>0</v>
      </c>
      <c r="R31" s="26"/>
      <c r="S31" s="10"/>
      <c r="T31" s="75"/>
      <c r="U31" s="75"/>
      <c r="V31" s="75"/>
      <c r="W31" s="75"/>
      <c r="X31" s="75"/>
      <c r="Y31" s="76"/>
      <c r="Z31" s="28"/>
      <c r="AA31" s="77"/>
      <c r="AB31" s="15"/>
      <c r="AC31" s="69"/>
      <c r="AD31" s="78"/>
      <c r="AE31" s="78"/>
      <c r="AF31" s="16"/>
      <c r="AG31" s="16"/>
      <c r="AH31" s="16"/>
      <c r="AI31" s="16"/>
      <c r="AK31" s="18"/>
      <c r="AL31" s="19"/>
      <c r="AM31" s="20"/>
      <c r="AN31" s="16"/>
    </row>
    <row r="32" spans="1:40" s="32" customFormat="1" ht="15.75" customHeight="1">
      <c r="A32" s="79"/>
      <c r="B32" s="2"/>
      <c r="C32" s="27"/>
      <c r="D32" s="33"/>
      <c r="E32" s="27"/>
      <c r="F32" s="2"/>
      <c r="G32" s="80"/>
      <c r="H32" s="35"/>
      <c r="I32" s="133"/>
      <c r="J32" s="6"/>
      <c r="K32" s="76"/>
      <c r="L32" s="76"/>
      <c r="M32" s="76"/>
      <c r="N32" s="76"/>
      <c r="O32" s="76"/>
      <c r="P32" s="76"/>
      <c r="Q32" s="76"/>
      <c r="R32" s="26"/>
      <c r="S32" s="10"/>
      <c r="T32" s="75"/>
      <c r="U32" s="75"/>
      <c r="V32" s="75"/>
      <c r="W32" s="75"/>
      <c r="X32" s="75"/>
      <c r="Y32" s="76"/>
      <c r="Z32" s="28"/>
      <c r="AA32" s="77"/>
      <c r="AB32" s="15"/>
      <c r="AC32" s="69"/>
      <c r="AD32" s="78"/>
      <c r="AE32" s="78"/>
      <c r="AF32" s="16"/>
      <c r="AG32" s="16"/>
      <c r="AH32" s="16"/>
      <c r="AI32" s="16"/>
      <c r="AK32" s="18"/>
      <c r="AL32" s="19"/>
      <c r="AM32" s="20"/>
      <c r="AN32" s="16"/>
    </row>
    <row r="33" spans="1:40" s="32" customFormat="1" ht="15.75" customHeight="1">
      <c r="A33" s="70" t="str">
        <f>A115</f>
        <v>II.</v>
      </c>
      <c r="B33" s="71" t="s">
        <v>129</v>
      </c>
      <c r="C33" s="22"/>
      <c r="D33" s="23"/>
      <c r="E33" s="22"/>
      <c r="F33" s="71"/>
      <c r="G33" s="81"/>
      <c r="H33" s="82"/>
      <c r="I33" s="500"/>
      <c r="J33" s="35"/>
      <c r="K33" s="74">
        <f>K328</f>
        <v>0</v>
      </c>
      <c r="L33" s="74">
        <f>L328</f>
        <v>0</v>
      </c>
      <c r="M33" s="74">
        <f>M328</f>
        <v>0</v>
      </c>
      <c r="N33" s="74">
        <f t="shared" ref="N33:P33" si="2">N328</f>
        <v>0</v>
      </c>
      <c r="O33" s="74">
        <f t="shared" si="2"/>
        <v>0</v>
      </c>
      <c r="P33" s="74">
        <f t="shared" si="2"/>
        <v>0</v>
      </c>
      <c r="Q33" s="74">
        <f t="shared" ref="Q33" si="3">Q328</f>
        <v>0</v>
      </c>
      <c r="R33" s="26"/>
      <c r="S33" s="10"/>
      <c r="T33" s="75"/>
      <c r="U33" s="75"/>
      <c r="V33" s="75"/>
      <c r="W33" s="75"/>
      <c r="X33" s="75"/>
      <c r="Y33" s="76"/>
      <c r="Z33" s="28"/>
      <c r="AA33" s="77"/>
      <c r="AB33" s="15"/>
      <c r="AC33" s="69"/>
      <c r="AD33" s="78"/>
      <c r="AE33" s="78"/>
      <c r="AF33" s="16"/>
      <c r="AG33" s="16"/>
      <c r="AH33" s="16"/>
      <c r="AI33" s="16"/>
      <c r="AK33" s="18"/>
      <c r="AL33" s="19"/>
      <c r="AM33" s="20"/>
      <c r="AN33" s="16"/>
    </row>
    <row r="34" spans="1:40" s="32" customFormat="1" ht="15.75" customHeight="1">
      <c r="A34" s="79"/>
      <c r="B34" s="2"/>
      <c r="C34" s="27"/>
      <c r="D34" s="33"/>
      <c r="E34" s="27"/>
      <c r="F34" s="2"/>
      <c r="G34" s="80"/>
      <c r="H34" s="35"/>
      <c r="I34" s="133"/>
      <c r="J34" s="6"/>
      <c r="K34" s="76"/>
      <c r="L34" s="76"/>
      <c r="M34" s="76"/>
      <c r="N34" s="76"/>
      <c r="O34" s="76"/>
      <c r="P34" s="76"/>
      <c r="Q34" s="76"/>
      <c r="R34" s="26"/>
      <c r="S34" s="10"/>
      <c r="T34" s="75"/>
      <c r="U34" s="75"/>
      <c r="V34" s="75"/>
      <c r="W34" s="75"/>
      <c r="X34" s="75"/>
      <c r="Y34" s="76"/>
      <c r="Z34" s="28"/>
      <c r="AA34" s="77"/>
      <c r="AB34" s="15"/>
      <c r="AC34" s="69"/>
      <c r="AD34" s="78"/>
      <c r="AE34" s="78"/>
      <c r="AF34" s="16"/>
      <c r="AG34" s="16"/>
      <c r="AH34" s="16"/>
      <c r="AI34" s="16"/>
      <c r="AK34" s="18"/>
      <c r="AL34" s="19"/>
      <c r="AM34" s="20"/>
      <c r="AN34" s="16"/>
    </row>
    <row r="35" spans="1:40" s="32" customFormat="1" ht="15.75" customHeight="1">
      <c r="A35" s="70" t="s">
        <v>243</v>
      </c>
      <c r="B35" s="71" t="s">
        <v>375</v>
      </c>
      <c r="C35" s="22"/>
      <c r="D35" s="23"/>
      <c r="E35" s="22"/>
      <c r="F35" s="71"/>
      <c r="G35" s="81"/>
      <c r="H35" s="82"/>
      <c r="I35" s="500"/>
      <c r="J35" s="35"/>
      <c r="K35" s="74">
        <f>K382</f>
        <v>0</v>
      </c>
      <c r="L35" s="74">
        <f>L382</f>
        <v>0</v>
      </c>
      <c r="M35" s="74">
        <f>M382</f>
        <v>0</v>
      </c>
      <c r="N35" s="74">
        <f t="shared" ref="N35:P35" si="4">N382</f>
        <v>0</v>
      </c>
      <c r="O35" s="74">
        <f t="shared" si="4"/>
        <v>0</v>
      </c>
      <c r="P35" s="74">
        <f t="shared" si="4"/>
        <v>0</v>
      </c>
      <c r="Q35" s="74">
        <f t="shared" ref="Q35" si="5">Q382</f>
        <v>0</v>
      </c>
      <c r="R35" s="26"/>
      <c r="S35" s="10"/>
      <c r="T35" s="75"/>
      <c r="U35" s="75"/>
      <c r="V35" s="75"/>
      <c r="W35" s="75"/>
      <c r="X35" s="75"/>
      <c r="Y35" s="76"/>
      <c r="Z35" s="28"/>
      <c r="AA35" s="77"/>
      <c r="AB35" s="15"/>
      <c r="AC35" s="69"/>
      <c r="AD35" s="78"/>
      <c r="AE35" s="78"/>
      <c r="AF35" s="16"/>
      <c r="AG35" s="16"/>
      <c r="AH35" s="16"/>
      <c r="AI35" s="16"/>
      <c r="AK35" s="18"/>
      <c r="AL35" s="19"/>
      <c r="AM35" s="20"/>
      <c r="AN35" s="16"/>
    </row>
    <row r="36" spans="1:40" s="32" customFormat="1" ht="15.75" customHeight="1">
      <c r="A36" s="79"/>
      <c r="B36" s="2"/>
      <c r="C36" s="27"/>
      <c r="D36" s="33"/>
      <c r="E36" s="27"/>
      <c r="F36" s="2"/>
      <c r="G36" s="80"/>
      <c r="H36" s="35"/>
      <c r="I36" s="133"/>
      <c r="J36" s="6"/>
      <c r="K36" s="76"/>
      <c r="L36" s="76"/>
      <c r="M36" s="76"/>
      <c r="N36" s="76"/>
      <c r="O36" s="76"/>
      <c r="P36" s="76"/>
      <c r="Q36" s="76"/>
      <c r="R36" s="26"/>
      <c r="S36" s="10"/>
      <c r="T36" s="75"/>
      <c r="U36" s="75"/>
      <c r="V36" s="75"/>
      <c r="W36" s="75"/>
      <c r="X36" s="75"/>
      <c r="Y36" s="76"/>
      <c r="Z36" s="28"/>
      <c r="AA36" s="77"/>
      <c r="AB36" s="15"/>
      <c r="AC36" s="69"/>
      <c r="AD36" s="78"/>
      <c r="AE36" s="78"/>
      <c r="AF36" s="16"/>
      <c r="AG36" s="16"/>
      <c r="AH36" s="16"/>
      <c r="AI36" s="16"/>
      <c r="AK36" s="18"/>
      <c r="AL36" s="19"/>
      <c r="AM36" s="20"/>
      <c r="AN36" s="16"/>
    </row>
    <row r="37" spans="1:40" s="32" customFormat="1" ht="15.75" customHeight="1">
      <c r="A37" s="70" t="str">
        <f>A385</f>
        <v>IV.</v>
      </c>
      <c r="B37" s="71" t="s">
        <v>131</v>
      </c>
      <c r="C37" s="22"/>
      <c r="D37" s="23"/>
      <c r="E37" s="22"/>
      <c r="F37" s="71"/>
      <c r="G37" s="81"/>
      <c r="H37" s="82"/>
      <c r="I37" s="500"/>
      <c r="J37" s="35"/>
      <c r="K37" s="74">
        <f>K401</f>
        <v>0</v>
      </c>
      <c r="L37" s="74">
        <f>L401</f>
        <v>0</v>
      </c>
      <c r="M37" s="74">
        <f>M401</f>
        <v>0</v>
      </c>
      <c r="N37" s="74">
        <f t="shared" ref="N37:P37" si="6">N401</f>
        <v>0</v>
      </c>
      <c r="O37" s="74">
        <f t="shared" si="6"/>
        <v>0</v>
      </c>
      <c r="P37" s="74">
        <f t="shared" si="6"/>
        <v>0</v>
      </c>
      <c r="Q37" s="74">
        <f t="shared" ref="Q37" si="7">Q401</f>
        <v>0</v>
      </c>
      <c r="R37" s="26"/>
      <c r="S37" s="10"/>
      <c r="T37" s="75"/>
      <c r="U37" s="75"/>
      <c r="V37" s="75"/>
      <c r="W37" s="75"/>
      <c r="X37" s="75"/>
      <c r="Y37" s="76"/>
      <c r="Z37" s="28"/>
      <c r="AA37" s="77"/>
      <c r="AB37" s="15"/>
      <c r="AC37" s="69"/>
      <c r="AD37" s="78"/>
      <c r="AE37" s="78"/>
      <c r="AF37" s="16"/>
      <c r="AG37" s="16"/>
      <c r="AH37" s="16"/>
      <c r="AI37" s="16"/>
      <c r="AK37" s="18"/>
      <c r="AL37" s="19"/>
      <c r="AM37" s="20"/>
      <c r="AN37" s="17"/>
    </row>
    <row r="38" spans="1:40" s="32" customFormat="1" ht="15.75" customHeight="1">
      <c r="A38" s="79"/>
      <c r="B38" s="2"/>
      <c r="C38" s="27"/>
      <c r="D38" s="33"/>
      <c r="E38" s="27"/>
      <c r="F38" s="2"/>
      <c r="G38" s="80"/>
      <c r="H38" s="35"/>
      <c r="I38" s="133"/>
      <c r="J38" s="6"/>
      <c r="K38" s="76"/>
      <c r="L38" s="76"/>
      <c r="M38" s="76"/>
      <c r="N38" s="76"/>
      <c r="O38" s="76"/>
      <c r="P38" s="76"/>
      <c r="Q38" s="76"/>
      <c r="R38" s="26"/>
      <c r="S38" s="10"/>
      <c r="T38" s="75"/>
      <c r="U38" s="75"/>
      <c r="V38" s="75"/>
      <c r="W38" s="75"/>
      <c r="X38" s="75"/>
      <c r="Y38" s="76"/>
      <c r="Z38" s="28"/>
      <c r="AA38" s="77"/>
      <c r="AB38" s="15"/>
      <c r="AC38" s="69"/>
      <c r="AD38" s="78"/>
      <c r="AE38" s="78"/>
      <c r="AF38" s="16"/>
      <c r="AG38" s="16"/>
      <c r="AH38" s="16"/>
      <c r="AI38" s="16"/>
      <c r="AK38" s="18"/>
      <c r="AL38" s="19"/>
      <c r="AM38" s="20"/>
      <c r="AN38" s="16"/>
    </row>
    <row r="39" spans="1:40" s="32" customFormat="1" ht="15.75" customHeight="1">
      <c r="A39" s="70" t="str">
        <f>A404</f>
        <v>V.</v>
      </c>
      <c r="B39" s="71" t="s">
        <v>514</v>
      </c>
      <c r="C39" s="22"/>
      <c r="D39" s="23"/>
      <c r="E39" s="22"/>
      <c r="F39" s="71"/>
      <c r="G39" s="83"/>
      <c r="H39" s="83"/>
      <c r="I39" s="500"/>
      <c r="J39" s="35"/>
      <c r="K39" s="74">
        <f>K450</f>
        <v>0</v>
      </c>
      <c r="L39" s="74">
        <f>L450</f>
        <v>0</v>
      </c>
      <c r="M39" s="74">
        <f>M450</f>
        <v>0</v>
      </c>
      <c r="N39" s="74">
        <f t="shared" ref="N39:P39" si="8">N450</f>
        <v>0</v>
      </c>
      <c r="O39" s="74">
        <f t="shared" si="8"/>
        <v>0</v>
      </c>
      <c r="P39" s="74">
        <f t="shared" si="8"/>
        <v>0</v>
      </c>
      <c r="Q39" s="74">
        <f t="shared" ref="Q39" si="9">Q450</f>
        <v>0</v>
      </c>
      <c r="R39" s="4" t="s">
        <v>150</v>
      </c>
      <c r="S39" s="10"/>
      <c r="U39" s="16"/>
      <c r="V39" s="16"/>
      <c r="W39" s="75"/>
      <c r="X39" s="75"/>
      <c r="Y39" s="76"/>
      <c r="Z39" s="28"/>
      <c r="AA39" s="77"/>
      <c r="AB39" s="15"/>
      <c r="AC39" s="69"/>
      <c r="AD39" s="78"/>
      <c r="AE39" s="78"/>
      <c r="AF39" s="16"/>
      <c r="AG39" s="16"/>
      <c r="AH39" s="16"/>
      <c r="AI39" s="16"/>
      <c r="AK39" s="18"/>
      <c r="AL39" s="84"/>
      <c r="AM39" s="20"/>
      <c r="AN39" s="16"/>
    </row>
    <row r="40" spans="1:40" s="32" customFormat="1" ht="15.75" customHeight="1">
      <c r="A40" s="79"/>
      <c r="B40" s="2"/>
      <c r="C40" s="27"/>
      <c r="D40" s="33"/>
      <c r="E40" s="27"/>
      <c r="F40" s="2"/>
      <c r="G40" s="16"/>
      <c r="H40" s="16"/>
      <c r="I40" s="133"/>
      <c r="J40" s="6"/>
      <c r="K40" s="76"/>
      <c r="L40" s="76"/>
      <c r="M40" s="76"/>
      <c r="N40" s="76"/>
      <c r="O40" s="76"/>
      <c r="P40" s="76"/>
      <c r="Q40" s="76"/>
      <c r="R40" s="4"/>
      <c r="S40" s="10"/>
      <c r="U40" s="16"/>
      <c r="V40" s="16"/>
      <c r="W40" s="75"/>
      <c r="X40" s="75"/>
      <c r="Y40" s="76"/>
      <c r="Z40" s="28"/>
      <c r="AA40" s="77"/>
      <c r="AB40" s="15"/>
      <c r="AC40" s="69"/>
      <c r="AD40" s="78"/>
      <c r="AE40" s="78"/>
      <c r="AF40" s="16"/>
      <c r="AG40" s="16"/>
      <c r="AH40" s="16"/>
      <c r="AI40" s="16"/>
      <c r="AK40" s="18"/>
      <c r="AL40" s="19"/>
      <c r="AM40" s="20"/>
      <c r="AN40" s="16"/>
    </row>
    <row r="41" spans="1:40" s="32" customFormat="1" ht="15.75" customHeight="1">
      <c r="A41" s="70" t="str">
        <f>A453</f>
        <v>VI.</v>
      </c>
      <c r="B41" s="71" t="s">
        <v>602</v>
      </c>
      <c r="C41" s="22"/>
      <c r="D41" s="23"/>
      <c r="E41" s="22"/>
      <c r="F41" s="71"/>
      <c r="G41" s="83"/>
      <c r="H41" s="83"/>
      <c r="I41" s="500"/>
      <c r="J41" s="35"/>
      <c r="K41" s="74">
        <f>K529</f>
        <v>0</v>
      </c>
      <c r="L41" s="74">
        <f>L529</f>
        <v>0</v>
      </c>
      <c r="M41" s="74">
        <f>M529</f>
        <v>0</v>
      </c>
      <c r="N41" s="74">
        <f t="shared" ref="N41:P41" si="10">N529</f>
        <v>0</v>
      </c>
      <c r="O41" s="74">
        <f t="shared" si="10"/>
        <v>0</v>
      </c>
      <c r="P41" s="74">
        <f t="shared" si="10"/>
        <v>0</v>
      </c>
      <c r="Q41" s="74">
        <f t="shared" ref="Q41" si="11">Q529</f>
        <v>0</v>
      </c>
      <c r="R41" s="4" t="s">
        <v>150</v>
      </c>
      <c r="S41" s="10"/>
      <c r="U41" s="16"/>
      <c r="V41" s="16"/>
      <c r="W41" s="75"/>
      <c r="X41" s="75"/>
      <c r="Y41" s="76"/>
      <c r="Z41" s="28"/>
      <c r="AA41" s="77"/>
      <c r="AB41" s="15"/>
      <c r="AC41" s="69"/>
      <c r="AD41" s="78"/>
      <c r="AE41" s="78"/>
      <c r="AF41" s="16"/>
      <c r="AG41" s="16"/>
      <c r="AH41" s="16"/>
      <c r="AI41" s="16"/>
      <c r="AK41" s="18"/>
      <c r="AL41" s="19"/>
      <c r="AM41" s="20"/>
      <c r="AN41" s="16"/>
    </row>
    <row r="42" spans="1:40" s="32" customFormat="1" ht="15.75" customHeight="1">
      <c r="A42" s="79"/>
      <c r="B42" s="2"/>
      <c r="C42" s="27"/>
      <c r="D42" s="33"/>
      <c r="E42" s="27"/>
      <c r="F42" s="2"/>
      <c r="G42" s="16"/>
      <c r="H42" s="16"/>
      <c r="I42" s="133"/>
      <c r="J42" s="6"/>
      <c r="K42" s="76"/>
      <c r="L42" s="76"/>
      <c r="M42" s="76"/>
      <c r="N42" s="76"/>
      <c r="O42" s="76"/>
      <c r="P42" s="76"/>
      <c r="Q42" s="76"/>
      <c r="R42" s="4"/>
      <c r="S42" s="10"/>
      <c r="U42" s="16"/>
      <c r="V42" s="16"/>
      <c r="W42" s="75"/>
      <c r="X42" s="75"/>
      <c r="Y42" s="76"/>
      <c r="Z42" s="28"/>
      <c r="AA42" s="77"/>
      <c r="AB42" s="15"/>
      <c r="AC42" s="69"/>
      <c r="AD42" s="78"/>
      <c r="AE42" s="78"/>
      <c r="AF42" s="16"/>
      <c r="AG42" s="16"/>
      <c r="AH42" s="16"/>
      <c r="AI42" s="16"/>
      <c r="AK42" s="18"/>
      <c r="AL42" s="19"/>
      <c r="AM42" s="20"/>
      <c r="AN42" s="16"/>
    </row>
    <row r="43" spans="1:40" s="32" customFormat="1" ht="15.75" customHeight="1">
      <c r="A43" s="70" t="str">
        <f>A532</f>
        <v>VII.</v>
      </c>
      <c r="B43" s="71" t="s">
        <v>39</v>
      </c>
      <c r="C43" s="22"/>
      <c r="D43" s="23"/>
      <c r="E43" s="22"/>
      <c r="F43" s="71"/>
      <c r="G43" s="83"/>
      <c r="H43" s="83"/>
      <c r="I43" s="500"/>
      <c r="J43" s="35"/>
      <c r="K43" s="74">
        <f>K598</f>
        <v>0</v>
      </c>
      <c r="L43" s="74">
        <f>L598</f>
        <v>0</v>
      </c>
      <c r="M43" s="74">
        <f>M598</f>
        <v>0</v>
      </c>
      <c r="N43" s="74">
        <f t="shared" ref="N43:P43" si="12">N598</f>
        <v>0</v>
      </c>
      <c r="O43" s="74">
        <f t="shared" si="12"/>
        <v>0</v>
      </c>
      <c r="P43" s="74">
        <f t="shared" si="12"/>
        <v>0</v>
      </c>
      <c r="Q43" s="74">
        <f t="shared" ref="Q43" si="13">Q598</f>
        <v>0</v>
      </c>
      <c r="R43" s="4" t="s">
        <v>150</v>
      </c>
      <c r="S43" s="10"/>
      <c r="U43" s="16"/>
      <c r="V43" s="16"/>
      <c r="W43" s="75"/>
      <c r="X43" s="75"/>
      <c r="Y43" s="76"/>
      <c r="Z43" s="28"/>
      <c r="AA43" s="77"/>
      <c r="AB43" s="15"/>
      <c r="AC43" s="69"/>
      <c r="AD43" s="78"/>
      <c r="AE43" s="78"/>
      <c r="AF43" s="16"/>
      <c r="AG43" s="16"/>
      <c r="AH43" s="16"/>
      <c r="AI43" s="16"/>
      <c r="AK43" s="18"/>
      <c r="AL43" s="19"/>
      <c r="AM43" s="20"/>
      <c r="AN43" s="16"/>
    </row>
    <row r="44" spans="1:40" s="32" customFormat="1" ht="15.75" customHeight="1">
      <c r="A44" s="79"/>
      <c r="B44" s="2"/>
      <c r="C44" s="27"/>
      <c r="D44" s="33"/>
      <c r="E44" s="27"/>
      <c r="F44" s="2"/>
      <c r="G44" s="16"/>
      <c r="H44" s="16"/>
      <c r="I44" s="133"/>
      <c r="J44" s="6"/>
      <c r="K44" s="76"/>
      <c r="L44" s="76"/>
      <c r="M44" s="76"/>
      <c r="N44" s="76"/>
      <c r="O44" s="76"/>
      <c r="P44" s="76"/>
      <c r="Q44" s="76"/>
      <c r="R44" s="4"/>
      <c r="S44" s="10"/>
      <c r="U44" s="16"/>
      <c r="V44" s="16"/>
      <c r="W44" s="75"/>
      <c r="X44" s="75"/>
      <c r="Y44" s="76"/>
      <c r="Z44" s="28"/>
      <c r="AA44" s="77"/>
      <c r="AB44" s="15"/>
      <c r="AC44" s="69"/>
      <c r="AD44" s="78"/>
      <c r="AE44" s="78"/>
      <c r="AF44" s="16"/>
      <c r="AG44" s="16"/>
      <c r="AH44" s="16"/>
      <c r="AI44" s="16"/>
      <c r="AK44" s="18"/>
      <c r="AL44" s="19"/>
      <c r="AM44" s="20"/>
      <c r="AN44" s="16"/>
    </row>
    <row r="45" spans="1:40" s="32" customFormat="1" ht="15.75" customHeight="1">
      <c r="A45" s="70" t="str">
        <f>A600</f>
        <v>VIII.</v>
      </c>
      <c r="B45" s="71" t="s">
        <v>515</v>
      </c>
      <c r="C45" s="22"/>
      <c r="D45" s="23"/>
      <c r="E45" s="22"/>
      <c r="F45" s="71"/>
      <c r="G45" s="83"/>
      <c r="H45" s="83"/>
      <c r="I45" s="500"/>
      <c r="J45" s="35"/>
      <c r="K45" s="74">
        <f>K673</f>
        <v>0</v>
      </c>
      <c r="L45" s="74">
        <f>L673</f>
        <v>0</v>
      </c>
      <c r="M45" s="74">
        <f>M673</f>
        <v>0</v>
      </c>
      <c r="N45" s="74">
        <f t="shared" ref="N45:P45" si="14">N673</f>
        <v>0</v>
      </c>
      <c r="O45" s="74">
        <f t="shared" si="14"/>
        <v>0</v>
      </c>
      <c r="P45" s="74">
        <f t="shared" si="14"/>
        <v>0</v>
      </c>
      <c r="Q45" s="74">
        <f t="shared" ref="Q45" si="15">Q673</f>
        <v>0</v>
      </c>
      <c r="R45" s="4" t="s">
        <v>150</v>
      </c>
      <c r="S45" s="10"/>
      <c r="U45" s="16"/>
      <c r="V45" s="16"/>
      <c r="W45" s="75"/>
      <c r="X45" s="75"/>
      <c r="Y45" s="76"/>
      <c r="Z45" s="28"/>
      <c r="AA45" s="77"/>
      <c r="AB45" s="15"/>
      <c r="AC45" s="69"/>
      <c r="AD45" s="78"/>
      <c r="AE45" s="78"/>
      <c r="AF45" s="16"/>
      <c r="AG45" s="16"/>
      <c r="AH45" s="16"/>
      <c r="AI45" s="16"/>
      <c r="AK45" s="18"/>
      <c r="AL45" s="19"/>
      <c r="AM45" s="20"/>
      <c r="AN45" s="16"/>
    </row>
    <row r="46" spans="1:40" s="32" customFormat="1" ht="15.75" customHeight="1">
      <c r="A46" s="79"/>
      <c r="B46" s="2"/>
      <c r="C46" s="27"/>
      <c r="D46" s="33"/>
      <c r="E46" s="27"/>
      <c r="F46" s="2"/>
      <c r="G46" s="16"/>
      <c r="H46" s="16"/>
      <c r="I46" s="133"/>
      <c r="J46" s="6"/>
      <c r="K46" s="76"/>
      <c r="L46" s="76"/>
      <c r="M46" s="76"/>
      <c r="N46" s="76"/>
      <c r="O46" s="76"/>
      <c r="P46" s="76"/>
      <c r="Q46" s="76"/>
      <c r="R46" s="4"/>
      <c r="S46" s="10"/>
      <c r="U46" s="16"/>
      <c r="V46" s="16"/>
      <c r="W46" s="75"/>
      <c r="X46" s="75"/>
      <c r="Y46" s="76"/>
      <c r="Z46" s="28"/>
      <c r="AA46" s="77"/>
      <c r="AB46" s="15"/>
      <c r="AC46" s="69"/>
      <c r="AD46" s="78"/>
      <c r="AE46" s="78"/>
      <c r="AF46" s="16"/>
      <c r="AG46" s="16"/>
      <c r="AH46" s="16"/>
      <c r="AI46" s="16"/>
      <c r="AK46" s="18"/>
      <c r="AL46" s="19"/>
      <c r="AM46" s="20"/>
      <c r="AN46" s="16"/>
    </row>
    <row r="47" spans="1:40" s="32" customFormat="1" ht="15.75" customHeight="1">
      <c r="A47" s="70" t="str">
        <f>A676</f>
        <v>IX.</v>
      </c>
      <c r="B47" s="71" t="s">
        <v>134</v>
      </c>
      <c r="C47" s="22"/>
      <c r="D47" s="23"/>
      <c r="E47" s="22"/>
      <c r="F47" s="71"/>
      <c r="G47" s="83"/>
      <c r="H47" s="83"/>
      <c r="I47" s="500"/>
      <c r="J47" s="35"/>
      <c r="K47" s="85">
        <f>K713</f>
        <v>0</v>
      </c>
      <c r="L47" s="85">
        <f>L713</f>
        <v>0</v>
      </c>
      <c r="M47" s="85">
        <f>M713</f>
        <v>0</v>
      </c>
      <c r="N47" s="85">
        <f t="shared" ref="N47:P47" si="16">N713</f>
        <v>0</v>
      </c>
      <c r="O47" s="85">
        <f t="shared" si="16"/>
        <v>0</v>
      </c>
      <c r="P47" s="85">
        <f t="shared" si="16"/>
        <v>0</v>
      </c>
      <c r="Q47" s="85">
        <f t="shared" ref="Q47" si="17">Q713</f>
        <v>0</v>
      </c>
      <c r="R47" s="4" t="s">
        <v>141</v>
      </c>
      <c r="S47" s="10"/>
      <c r="U47" s="16"/>
      <c r="V47" s="16"/>
      <c r="W47" s="75"/>
      <c r="X47" s="75"/>
      <c r="Y47" s="76"/>
      <c r="Z47" s="28"/>
      <c r="AA47" s="77"/>
      <c r="AB47" s="15"/>
      <c r="AC47" s="69"/>
      <c r="AD47" s="78"/>
      <c r="AE47" s="78"/>
      <c r="AF47" s="16"/>
      <c r="AG47" s="16"/>
      <c r="AH47" s="16"/>
      <c r="AI47" s="16"/>
      <c r="AK47" s="18"/>
      <c r="AL47" s="19"/>
      <c r="AM47" s="20"/>
      <c r="AN47" s="16"/>
    </row>
    <row r="48" spans="1:40" s="32" customFormat="1" ht="15.75" customHeight="1">
      <c r="A48" s="79"/>
      <c r="B48" s="2"/>
      <c r="C48" s="27"/>
      <c r="D48" s="33"/>
      <c r="E48" s="27"/>
      <c r="F48" s="2"/>
      <c r="G48" s="16"/>
      <c r="H48" s="80"/>
      <c r="I48" s="133"/>
      <c r="J48" s="6"/>
      <c r="K48" s="86"/>
      <c r="L48" s="86"/>
      <c r="M48" s="86"/>
      <c r="N48" s="86"/>
      <c r="O48" s="86"/>
      <c r="P48" s="86"/>
      <c r="Q48" s="86"/>
      <c r="R48" s="26"/>
      <c r="S48" s="10"/>
      <c r="T48" s="75"/>
      <c r="U48" s="75"/>
      <c r="V48" s="75"/>
      <c r="W48" s="75"/>
      <c r="X48" s="75"/>
      <c r="Y48" s="76"/>
      <c r="Z48" s="28"/>
      <c r="AA48" s="77"/>
      <c r="AB48" s="15"/>
      <c r="AC48" s="69"/>
      <c r="AD48" s="78"/>
      <c r="AE48" s="78"/>
      <c r="AF48" s="16"/>
      <c r="AG48" s="16"/>
      <c r="AH48" s="16"/>
      <c r="AI48" s="16"/>
      <c r="AK48" s="18"/>
      <c r="AL48" s="19"/>
      <c r="AM48" s="20"/>
      <c r="AN48" s="16"/>
    </row>
    <row r="49" spans="1:40" s="32" customFormat="1" ht="15.75" customHeight="1">
      <c r="A49" s="79"/>
      <c r="B49" s="2"/>
      <c r="C49" s="27"/>
      <c r="D49" s="33"/>
      <c r="E49" s="27"/>
      <c r="F49" s="2"/>
      <c r="G49" s="16"/>
      <c r="H49" s="9"/>
      <c r="I49" s="133"/>
      <c r="J49" s="6"/>
      <c r="K49" s="76"/>
      <c r="L49" s="76"/>
      <c r="M49" s="76"/>
      <c r="N49" s="76"/>
      <c r="O49" s="76"/>
      <c r="P49" s="76"/>
      <c r="Q49" s="76"/>
      <c r="R49" s="26"/>
      <c r="S49" s="10"/>
      <c r="T49" s="75"/>
      <c r="U49" s="75"/>
      <c r="V49" s="75"/>
      <c r="W49" s="75"/>
      <c r="X49" s="75"/>
      <c r="Y49" s="76"/>
      <c r="Z49" s="28"/>
      <c r="AA49" s="77"/>
      <c r="AB49" s="15"/>
      <c r="AC49" s="69"/>
      <c r="AD49" s="78"/>
      <c r="AE49" s="78"/>
      <c r="AF49" s="16"/>
      <c r="AG49" s="16"/>
      <c r="AH49" s="16"/>
      <c r="AI49" s="16"/>
      <c r="AK49" s="18"/>
      <c r="AL49" s="19"/>
      <c r="AM49" s="20"/>
      <c r="AN49" s="16"/>
    </row>
    <row r="50" spans="1:40" s="32" customFormat="1" ht="15.75" customHeight="1">
      <c r="A50" s="70"/>
      <c r="B50" s="71"/>
      <c r="C50" s="22"/>
      <c r="D50" s="23"/>
      <c r="E50" s="22"/>
      <c r="F50" s="71"/>
      <c r="G50" s="83"/>
      <c r="H50" s="87"/>
      <c r="I50" s="87" t="s">
        <v>516</v>
      </c>
      <c r="J50" s="35"/>
      <c r="K50" s="74">
        <f>SUM(K31:K48)</f>
        <v>0</v>
      </c>
      <c r="L50" s="74">
        <f>SUM(L31:L48)</f>
        <v>0</v>
      </c>
      <c r="M50" s="74">
        <f>SUM(M31:M48)</f>
        <v>0</v>
      </c>
      <c r="N50" s="74">
        <f t="shared" ref="N50:P50" si="18">SUM(N31:N48)</f>
        <v>0</v>
      </c>
      <c r="O50" s="74">
        <f t="shared" si="18"/>
        <v>0</v>
      </c>
      <c r="P50" s="74">
        <f t="shared" si="18"/>
        <v>0</v>
      </c>
      <c r="Q50" s="74">
        <f>SUM(Q31:Q48)</f>
        <v>0</v>
      </c>
      <c r="R50" s="26"/>
      <c r="S50" s="10"/>
      <c r="T50" s="75"/>
      <c r="U50" s="75"/>
      <c r="V50" s="75"/>
      <c r="W50" s="75"/>
      <c r="X50" s="75"/>
      <c r="Y50" s="76"/>
      <c r="Z50" s="28"/>
      <c r="AA50" s="77"/>
      <c r="AB50" s="15"/>
      <c r="AC50" s="88"/>
      <c r="AD50" s="78"/>
      <c r="AE50" s="78"/>
      <c r="AF50" s="16"/>
      <c r="AG50" s="16"/>
      <c r="AH50" s="16"/>
      <c r="AI50" s="16"/>
      <c r="AK50" s="18"/>
      <c r="AL50" s="19"/>
      <c r="AM50" s="20"/>
      <c r="AN50" s="16"/>
    </row>
    <row r="51" spans="1:40" s="100" customFormat="1" ht="15.75" customHeight="1">
      <c r="A51" s="89"/>
      <c r="B51" s="90"/>
      <c r="C51" s="91"/>
      <c r="D51" s="92"/>
      <c r="E51" s="91"/>
      <c r="F51" s="6"/>
      <c r="G51" s="16"/>
      <c r="H51" s="93"/>
      <c r="I51" s="159"/>
      <c r="J51" s="6"/>
      <c r="K51" s="76"/>
      <c r="L51" s="76"/>
      <c r="M51" s="94"/>
      <c r="N51" s="94"/>
      <c r="O51" s="94"/>
      <c r="P51" s="94"/>
      <c r="Q51" s="94"/>
      <c r="R51" s="95"/>
      <c r="S51" s="10"/>
      <c r="T51" s="96"/>
      <c r="U51" s="96"/>
      <c r="V51" s="96"/>
      <c r="W51" s="96"/>
      <c r="X51" s="96"/>
      <c r="Y51" s="94"/>
      <c r="Z51" s="97"/>
      <c r="AA51" s="77"/>
      <c r="AB51" s="98"/>
      <c r="AC51" s="88"/>
      <c r="AD51" s="99"/>
      <c r="AE51" s="78"/>
      <c r="AF51" s="16"/>
      <c r="AG51" s="16"/>
      <c r="AH51" s="16"/>
      <c r="AI51" s="16"/>
      <c r="AK51" s="101"/>
      <c r="AL51" s="102"/>
      <c r="AM51" s="20"/>
      <c r="AN51" s="103"/>
    </row>
    <row r="52" spans="1:40" s="32" customFormat="1" ht="15.75" customHeight="1">
      <c r="A52" s="70" t="s">
        <v>138</v>
      </c>
      <c r="B52" s="24" t="s">
        <v>517</v>
      </c>
      <c r="C52" s="22"/>
      <c r="D52" s="87"/>
      <c r="E52" s="104">
        <v>7.5</v>
      </c>
      <c r="F52" s="71" t="s">
        <v>149</v>
      </c>
      <c r="G52" s="105"/>
      <c r="H52" s="106"/>
      <c r="I52" s="587"/>
      <c r="J52" s="82"/>
      <c r="K52" s="74">
        <f>K50*E52%</f>
        <v>0</v>
      </c>
      <c r="L52" s="74">
        <f>L50*E52%</f>
        <v>0</v>
      </c>
      <c r="M52" s="74">
        <f>SUM(K52:L52)</f>
        <v>0</v>
      </c>
      <c r="N52" s="74">
        <f>N50*E52%</f>
        <v>0</v>
      </c>
      <c r="O52" s="74">
        <v>0</v>
      </c>
      <c r="P52" s="74">
        <v>0</v>
      </c>
      <c r="Q52" s="74">
        <v>0</v>
      </c>
      <c r="R52" s="26"/>
      <c r="S52" s="10"/>
      <c r="T52" s="107"/>
      <c r="U52" s="107"/>
      <c r="V52" s="107"/>
      <c r="W52" s="75"/>
      <c r="X52" s="75"/>
      <c r="Y52" s="76"/>
      <c r="Z52" s="28"/>
      <c r="AA52" s="77"/>
      <c r="AB52" s="15"/>
      <c r="AC52" s="88"/>
      <c r="AD52" s="78"/>
      <c r="AE52" s="78"/>
      <c r="AF52" s="16"/>
      <c r="AG52" s="16"/>
      <c r="AH52" s="16"/>
      <c r="AI52" s="16"/>
      <c r="AK52" s="18"/>
      <c r="AL52" s="19"/>
      <c r="AM52" s="20"/>
      <c r="AN52" s="16"/>
    </row>
    <row r="53" spans="1:40" s="32" customFormat="1" ht="15.75" customHeight="1">
      <c r="A53" s="108"/>
      <c r="B53" s="109"/>
      <c r="C53" s="27"/>
      <c r="D53" s="9"/>
      <c r="E53" s="110"/>
      <c r="F53" s="2"/>
      <c r="G53" s="111"/>
      <c r="H53" s="112"/>
      <c r="I53" s="159"/>
      <c r="J53" s="6"/>
      <c r="K53" s="76"/>
      <c r="L53" s="76"/>
      <c r="M53" s="94"/>
      <c r="N53" s="94"/>
      <c r="O53" s="94"/>
      <c r="P53" s="94"/>
      <c r="Q53" s="94"/>
      <c r="R53" s="26"/>
      <c r="S53" s="10"/>
      <c r="T53" s="107"/>
      <c r="U53" s="107"/>
      <c r="V53" s="107"/>
      <c r="W53" s="75"/>
      <c r="X53" s="75"/>
      <c r="Y53" s="76"/>
      <c r="Z53" s="28"/>
      <c r="AA53" s="77"/>
      <c r="AB53" s="15"/>
      <c r="AC53" s="88"/>
      <c r="AD53" s="78"/>
      <c r="AE53" s="78"/>
      <c r="AF53" s="16"/>
      <c r="AG53" s="16"/>
      <c r="AH53" s="16"/>
      <c r="AI53" s="16"/>
      <c r="AK53" s="18"/>
      <c r="AL53" s="19"/>
      <c r="AM53" s="20"/>
      <c r="AN53" s="16"/>
    </row>
    <row r="54" spans="1:40" s="100" customFormat="1" ht="15.75" customHeight="1">
      <c r="A54" s="70" t="s">
        <v>239</v>
      </c>
      <c r="B54" s="24" t="s">
        <v>518</v>
      </c>
      <c r="C54" s="113"/>
      <c r="D54" s="114"/>
      <c r="E54" s="104">
        <v>5</v>
      </c>
      <c r="F54" s="71" t="s">
        <v>149</v>
      </c>
      <c r="G54" s="105"/>
      <c r="H54" s="106"/>
      <c r="I54" s="587"/>
      <c r="J54" s="115"/>
      <c r="K54" s="74">
        <f>K50*E54%</f>
        <v>0</v>
      </c>
      <c r="L54" s="74">
        <f>L50*E54%</f>
        <v>0</v>
      </c>
      <c r="M54" s="74">
        <f>SUM(K54:L54)</f>
        <v>0</v>
      </c>
      <c r="N54" s="74">
        <f>N50*E54%</f>
        <v>0</v>
      </c>
      <c r="O54" s="74">
        <v>0</v>
      </c>
      <c r="P54" s="74">
        <v>0</v>
      </c>
      <c r="Q54" s="74">
        <v>0</v>
      </c>
      <c r="R54" s="95"/>
      <c r="S54" s="10"/>
      <c r="T54" s="96"/>
      <c r="U54" s="96"/>
      <c r="V54" s="96"/>
      <c r="W54" s="96"/>
      <c r="X54" s="96"/>
      <c r="Y54" s="94"/>
      <c r="Z54" s="97"/>
      <c r="AA54" s="77"/>
      <c r="AB54" s="15"/>
      <c r="AC54" s="88"/>
      <c r="AD54" s="78"/>
      <c r="AE54" s="78"/>
      <c r="AF54" s="16"/>
      <c r="AG54" s="16"/>
      <c r="AH54" s="16"/>
      <c r="AI54" s="16"/>
      <c r="AK54" s="101"/>
      <c r="AL54" s="102"/>
      <c r="AM54" s="20"/>
      <c r="AN54" s="103"/>
    </row>
    <row r="55" spans="1:40" s="32" customFormat="1" ht="15.75" customHeight="1">
      <c r="A55" s="79"/>
      <c r="B55" s="2"/>
      <c r="C55" s="27"/>
      <c r="D55" s="33"/>
      <c r="E55" s="27"/>
      <c r="F55" s="5"/>
      <c r="G55" s="111"/>
      <c r="H55" s="97"/>
      <c r="I55" s="133"/>
      <c r="J55" s="6"/>
      <c r="K55" s="76"/>
      <c r="L55" s="76"/>
      <c r="M55" s="76"/>
      <c r="N55" s="76"/>
      <c r="O55" s="76"/>
      <c r="P55" s="76"/>
      <c r="Q55" s="76"/>
      <c r="R55" s="26"/>
      <c r="S55" s="10"/>
      <c r="T55" s="75"/>
      <c r="U55" s="75"/>
      <c r="V55" s="75"/>
      <c r="W55" s="75"/>
      <c r="X55" s="75"/>
      <c r="Y55" s="76"/>
      <c r="Z55" s="28"/>
      <c r="AA55" s="77"/>
      <c r="AB55" s="15"/>
      <c r="AC55" s="88"/>
      <c r="AD55" s="78"/>
      <c r="AE55" s="78"/>
      <c r="AF55" s="16"/>
      <c r="AG55" s="16"/>
      <c r="AH55" s="16"/>
      <c r="AI55" s="16"/>
      <c r="AK55" s="18"/>
      <c r="AL55" s="19"/>
      <c r="AM55" s="20"/>
      <c r="AN55" s="16"/>
    </row>
    <row r="56" spans="1:40" s="32" customFormat="1" ht="15.75" customHeight="1" thickBot="1">
      <c r="A56" s="79"/>
      <c r="C56" s="27"/>
      <c r="D56" s="33"/>
      <c r="E56" s="33"/>
      <c r="F56" s="2"/>
      <c r="G56" s="116"/>
      <c r="H56" s="35"/>
      <c r="I56" s="111"/>
      <c r="J56" s="6"/>
      <c r="K56" s="76"/>
      <c r="L56" s="76"/>
      <c r="M56" s="76"/>
      <c r="N56" s="76"/>
      <c r="O56" s="76"/>
      <c r="P56" s="76"/>
      <c r="Q56" s="76"/>
      <c r="R56" s="26"/>
      <c r="S56" s="10"/>
      <c r="T56" s="5"/>
      <c r="U56" s="5"/>
      <c r="V56" s="5"/>
      <c r="W56" s="75"/>
      <c r="X56" s="75"/>
      <c r="Y56" s="76"/>
      <c r="Z56" s="28"/>
      <c r="AA56" s="77"/>
      <c r="AB56" s="15"/>
      <c r="AC56" s="88"/>
      <c r="AD56" s="78"/>
      <c r="AE56" s="78"/>
      <c r="AF56" s="16"/>
      <c r="AG56" s="16"/>
      <c r="AH56" s="16"/>
      <c r="AI56" s="16"/>
      <c r="AK56" s="18"/>
      <c r="AL56" s="19"/>
      <c r="AM56" s="20"/>
      <c r="AN56" s="16"/>
    </row>
    <row r="57" spans="1:40" s="32" customFormat="1" ht="15.75" customHeight="1" thickBot="1">
      <c r="A57" s="378"/>
      <c r="B57" s="379"/>
      <c r="C57" s="117"/>
      <c r="D57" s="118"/>
      <c r="E57" s="118"/>
      <c r="F57" s="119"/>
      <c r="G57" s="120"/>
      <c r="H57" s="121"/>
      <c r="I57" s="121" t="s">
        <v>519</v>
      </c>
      <c r="J57" s="122"/>
      <c r="K57" s="123">
        <f>K50+K52+K54</f>
        <v>0</v>
      </c>
      <c r="L57" s="123">
        <f>L50+L52+L54</f>
        <v>0</v>
      </c>
      <c r="M57" s="447">
        <f>M50+M52+M54</f>
        <v>0</v>
      </c>
      <c r="N57" s="123">
        <f t="shared" ref="N57" si="19">N50+N52+N54</f>
        <v>0</v>
      </c>
      <c r="O57" s="447">
        <f>O50+O52+O54</f>
        <v>0</v>
      </c>
      <c r="P57" s="124">
        <f>P50+P52+P54</f>
        <v>0</v>
      </c>
      <c r="Q57" s="124">
        <f>Q50+Q52+Q54</f>
        <v>0</v>
      </c>
      <c r="R57" s="26"/>
      <c r="S57" s="10"/>
      <c r="T57" s="5"/>
      <c r="U57" s="5"/>
      <c r="V57" s="5"/>
      <c r="W57" s="75"/>
      <c r="X57" s="75"/>
      <c r="Y57" s="76"/>
      <c r="Z57" s="28"/>
      <c r="AA57" s="77"/>
      <c r="AB57" s="125"/>
      <c r="AC57" s="78"/>
      <c r="AD57" s="78"/>
      <c r="AE57" s="78"/>
      <c r="AF57" s="16"/>
      <c r="AG57" s="16"/>
      <c r="AH57" s="16"/>
      <c r="AI57" s="16"/>
      <c r="AK57" s="18"/>
      <c r="AL57" s="19"/>
      <c r="AM57" s="20"/>
      <c r="AN57" s="16"/>
    </row>
    <row r="58" spans="1:40" s="32" customFormat="1" ht="15.75" customHeight="1">
      <c r="A58" s="79"/>
      <c r="C58" s="27"/>
      <c r="D58" s="33"/>
      <c r="E58" s="27"/>
      <c r="F58" s="2"/>
      <c r="G58" s="116"/>
      <c r="H58" s="159"/>
      <c r="I58" s="111"/>
      <c r="K58" s="20"/>
      <c r="L58" s="20"/>
      <c r="O58" s="579" t="s">
        <v>435</v>
      </c>
      <c r="P58" s="618">
        <f>O57*0.2+P57*0.4</f>
        <v>0</v>
      </c>
      <c r="Q58" s="580">
        <f>O57*0.2+Q57*0.5</f>
        <v>0</v>
      </c>
      <c r="R58" s="26"/>
      <c r="S58" s="10"/>
      <c r="T58" s="96"/>
      <c r="U58" s="96"/>
      <c r="V58" s="96"/>
      <c r="W58" s="96"/>
      <c r="X58" s="75"/>
      <c r="Y58" s="76"/>
      <c r="Z58" s="28"/>
      <c r="AA58" s="14"/>
      <c r="AB58" s="125"/>
      <c r="AC58" s="126"/>
      <c r="AD58" s="78"/>
      <c r="AE58" s="78"/>
      <c r="AF58" s="16"/>
      <c r="AG58" s="16"/>
      <c r="AH58" s="16"/>
      <c r="AI58" s="16"/>
      <c r="AK58" s="18"/>
      <c r="AL58" s="19"/>
      <c r="AM58" s="20"/>
      <c r="AN58" s="16"/>
    </row>
    <row r="59" spans="1:40" s="32" customFormat="1" ht="15.75" customHeight="1" thickBot="1">
      <c r="A59" s="127" t="s">
        <v>520</v>
      </c>
      <c r="B59" s="2"/>
      <c r="C59" s="27"/>
      <c r="D59" s="33"/>
      <c r="E59" s="27"/>
      <c r="F59" s="2"/>
      <c r="G59" s="116"/>
      <c r="I59" s="178"/>
      <c r="K59" s="20"/>
      <c r="L59" s="20"/>
      <c r="M59" s="128"/>
      <c r="N59" s="128"/>
      <c r="O59" s="581" t="s">
        <v>436</v>
      </c>
      <c r="P59" s="619">
        <f>P58*0.8</f>
        <v>0</v>
      </c>
      <c r="Q59" s="582">
        <f>Q58*0.8</f>
        <v>0</v>
      </c>
      <c r="R59" s="26"/>
      <c r="S59" s="10"/>
      <c r="T59" s="96"/>
      <c r="U59" s="96"/>
      <c r="V59" s="96"/>
      <c r="W59" s="96"/>
      <c r="X59" s="75"/>
      <c r="Y59" s="76"/>
      <c r="Z59" s="28"/>
      <c r="AA59" s="14"/>
      <c r="AB59" s="15"/>
      <c r="AC59" s="129"/>
      <c r="AD59" s="78"/>
      <c r="AE59" s="68"/>
      <c r="AF59" s="16"/>
      <c r="AG59" s="16"/>
      <c r="AH59" s="16"/>
      <c r="AI59" s="16"/>
      <c r="AK59" s="18"/>
      <c r="AL59" s="19"/>
      <c r="AM59" s="20"/>
      <c r="AN59" s="16"/>
    </row>
    <row r="60" spans="1:40" s="32" customFormat="1" ht="15.75" customHeight="1" thickBot="1">
      <c r="A60" s="127"/>
      <c r="B60" s="2"/>
      <c r="C60" s="27"/>
      <c r="D60" s="33"/>
      <c r="E60" s="27"/>
      <c r="F60" s="2"/>
      <c r="G60" s="116"/>
      <c r="I60" s="178"/>
      <c r="K60" s="20"/>
      <c r="L60" s="20"/>
      <c r="M60" s="128"/>
      <c r="N60" s="128"/>
      <c r="O60" s="128"/>
      <c r="P60" s="128"/>
      <c r="Q60" s="128"/>
      <c r="R60" s="26"/>
      <c r="S60" s="10"/>
      <c r="T60" s="96"/>
      <c r="U60" s="96"/>
      <c r="V60" s="96"/>
      <c r="W60" s="96"/>
      <c r="X60" s="75"/>
      <c r="Y60" s="76"/>
      <c r="Z60" s="28"/>
      <c r="AA60" s="14"/>
      <c r="AB60" s="15"/>
      <c r="AC60" s="129"/>
      <c r="AD60" s="78"/>
      <c r="AE60" s="68"/>
      <c r="AF60" s="16"/>
      <c r="AG60" s="16"/>
      <c r="AH60" s="16"/>
      <c r="AI60" s="16"/>
      <c r="AK60" s="18"/>
      <c r="AL60" s="19"/>
      <c r="AM60" s="20"/>
      <c r="AN60" s="16"/>
    </row>
    <row r="61" spans="1:40" s="32" customFormat="1" ht="15.75" customHeight="1" thickBot="1">
      <c r="A61" s="1"/>
      <c r="I61" s="12"/>
      <c r="J61" s="528"/>
      <c r="K61" s="20"/>
      <c r="L61" s="20"/>
      <c r="M61" s="529"/>
      <c r="N61" s="529"/>
      <c r="O61" s="529"/>
      <c r="P61" s="529"/>
      <c r="Q61" s="529"/>
      <c r="R61" s="26"/>
      <c r="S61" s="10"/>
      <c r="T61" s="96"/>
      <c r="U61" s="96"/>
      <c r="V61" s="96"/>
      <c r="W61" s="96"/>
      <c r="X61" s="75"/>
      <c r="Y61" s="76"/>
      <c r="Z61" s="596"/>
      <c r="AA61" s="391"/>
      <c r="AB61" s="15"/>
      <c r="AC61" s="129"/>
      <c r="AD61" s="78"/>
      <c r="AE61" s="68"/>
      <c r="AF61" s="16"/>
      <c r="AG61" s="16"/>
      <c r="AH61" s="16"/>
      <c r="AI61" s="16"/>
      <c r="AK61" s="18"/>
      <c r="AL61" s="19"/>
      <c r="AM61" s="20"/>
      <c r="AN61" s="16"/>
    </row>
    <row r="62" spans="1:40" s="32" customFormat="1" ht="12.75" customHeight="1" thickTop="1">
      <c r="A62" s="530"/>
      <c r="B62" s="531"/>
      <c r="C62" s="531"/>
      <c r="D62" s="531"/>
      <c r="E62" s="531"/>
      <c r="F62" s="531"/>
      <c r="G62" s="531"/>
      <c r="H62" s="531"/>
      <c r="I62" s="532"/>
      <c r="J62" s="533"/>
      <c r="K62" s="534"/>
      <c r="L62" s="534"/>
      <c r="M62" s="535"/>
      <c r="N62" s="535"/>
      <c r="O62" s="535"/>
      <c r="P62" s="535"/>
      <c r="Q62" s="535"/>
      <c r="R62" s="199"/>
      <c r="S62" s="10"/>
      <c r="T62" s="11"/>
      <c r="U62" s="11"/>
      <c r="V62" s="11"/>
      <c r="W62" s="11"/>
      <c r="X62" s="11"/>
      <c r="Y62" s="12"/>
      <c r="Z62" s="597"/>
      <c r="AA62" s="391"/>
      <c r="AB62" s="15"/>
      <c r="AC62" s="54"/>
      <c r="AD62" s="54"/>
      <c r="AE62" s="17"/>
      <c r="AF62" s="16"/>
      <c r="AG62" s="16"/>
      <c r="AH62" s="16"/>
      <c r="AI62" s="16"/>
      <c r="AJ62" s="18"/>
      <c r="AK62" s="18"/>
      <c r="AL62" s="19"/>
      <c r="AM62" s="20"/>
      <c r="AN62" s="16"/>
    </row>
    <row r="63" spans="1:40" s="32" customFormat="1" ht="36" customHeight="1">
      <c r="A63" s="79" t="s">
        <v>158</v>
      </c>
      <c r="B63" s="32" t="s">
        <v>374</v>
      </c>
      <c r="C63" s="130"/>
      <c r="D63" s="131"/>
      <c r="E63" s="130"/>
      <c r="G63" s="132"/>
      <c r="H63" s="133"/>
      <c r="I63" s="133"/>
      <c r="J63" s="134"/>
      <c r="K63" s="457" t="s">
        <v>440</v>
      </c>
      <c r="L63" s="458" t="s">
        <v>441</v>
      </c>
      <c r="M63" s="422" t="s">
        <v>428</v>
      </c>
      <c r="N63" s="459" t="s">
        <v>430</v>
      </c>
      <c r="O63" s="459" t="s">
        <v>431</v>
      </c>
      <c r="P63" s="459" t="s">
        <v>432</v>
      </c>
      <c r="Q63" s="459" t="s">
        <v>668</v>
      </c>
      <c r="R63" s="56"/>
      <c r="S63" s="10"/>
      <c r="T63" s="135"/>
      <c r="U63" s="135"/>
      <c r="V63" s="135"/>
      <c r="W63" s="135"/>
      <c r="X63" s="135"/>
      <c r="Y63" s="111"/>
      <c r="Z63" s="598"/>
      <c r="AB63" s="591"/>
      <c r="AC63" s="591"/>
      <c r="AD63" s="591"/>
      <c r="AE63" s="591"/>
      <c r="AF63" s="591"/>
      <c r="AG63" s="16"/>
      <c r="AH63" s="16"/>
      <c r="AI63" s="16"/>
      <c r="AJ63" s="136"/>
      <c r="AK63" s="136"/>
      <c r="AL63" s="56"/>
      <c r="AM63" s="20"/>
    </row>
    <row r="64" spans="1:40" s="32" customFormat="1" ht="12.75" customHeight="1">
      <c r="A64" s="79"/>
      <c r="B64" s="137" t="s">
        <v>154</v>
      </c>
      <c r="C64" s="138"/>
      <c r="D64" s="139"/>
      <c r="E64" s="138"/>
      <c r="F64" s="25"/>
      <c r="G64" s="140"/>
      <c r="H64" s="141"/>
      <c r="I64" s="141" t="s">
        <v>142</v>
      </c>
      <c r="J64" s="142"/>
      <c r="K64" s="460">
        <f>SUM(K65:K72)</f>
        <v>0</v>
      </c>
      <c r="L64" s="460">
        <f>SUM(L65:L72)</f>
        <v>0</v>
      </c>
      <c r="M64" s="461">
        <f>SUM(M65:M72)</f>
        <v>0</v>
      </c>
      <c r="N64" s="461">
        <f t="shared" ref="N64:P64" si="20">SUM(N65:N72)</f>
        <v>0</v>
      </c>
      <c r="O64" s="461">
        <f t="shared" si="20"/>
        <v>0</v>
      </c>
      <c r="P64" s="461">
        <f t="shared" si="20"/>
        <v>0</v>
      </c>
      <c r="Q64" s="461">
        <f>SUM(Q65:Q72)</f>
        <v>0</v>
      </c>
      <c r="R64" s="143"/>
      <c r="S64" s="10"/>
      <c r="T64" s="135"/>
      <c r="U64" s="135"/>
      <c r="V64" s="135"/>
      <c r="W64" s="135"/>
      <c r="X64" s="135"/>
      <c r="Y64" s="133"/>
      <c r="Z64" s="598"/>
      <c r="AA64" s="592" t="s">
        <v>617</v>
      </c>
      <c r="AB64" s="15"/>
      <c r="AC64" s="16"/>
      <c r="AD64" s="17"/>
      <c r="AE64" s="17"/>
      <c r="AF64" s="16"/>
      <c r="AG64" s="16"/>
      <c r="AH64" s="16"/>
      <c r="AI64" s="16"/>
      <c r="AJ64" s="136"/>
      <c r="AK64" s="136"/>
      <c r="AL64" s="56"/>
      <c r="AM64" s="20"/>
    </row>
    <row r="65" spans="1:32" ht="12.75" customHeight="1">
      <c r="A65" s="1">
        <v>11000</v>
      </c>
      <c r="B65" s="16" t="s">
        <v>210</v>
      </c>
      <c r="C65" s="144"/>
      <c r="D65" s="16"/>
      <c r="E65" s="144"/>
      <c r="H65" s="146" t="s">
        <v>77</v>
      </c>
      <c r="I65" s="17"/>
      <c r="J65" s="147"/>
      <c r="K65" s="462"/>
      <c r="L65" s="462"/>
      <c r="M65" s="463">
        <f t="shared" ref="M65:M71" si="21">K65+L65</f>
        <v>0</v>
      </c>
      <c r="N65" s="462"/>
      <c r="O65" s="464"/>
      <c r="P65" s="464"/>
      <c r="Q65" s="464"/>
      <c r="Z65" s="599"/>
      <c r="AA65" s="595" t="s">
        <v>618</v>
      </c>
      <c r="AB65" s="148"/>
      <c r="AC65" s="46"/>
      <c r="AD65" s="149"/>
      <c r="AE65" s="149"/>
      <c r="AF65" s="46"/>
    </row>
    <row r="66" spans="1:32" ht="12.75" customHeight="1">
      <c r="A66" s="1">
        <f t="shared" ref="A66:A71" si="22">A65+1</f>
        <v>11001</v>
      </c>
      <c r="B66" s="16" t="s">
        <v>447</v>
      </c>
      <c r="C66" s="144"/>
      <c r="D66" s="150"/>
      <c r="E66" s="144"/>
      <c r="H66" s="17" t="s">
        <v>523</v>
      </c>
      <c r="I66" s="17"/>
      <c r="J66" s="147"/>
      <c r="K66" s="462"/>
      <c r="L66" s="462"/>
      <c r="M66" s="463">
        <f t="shared" si="21"/>
        <v>0</v>
      </c>
      <c r="N66" s="462"/>
      <c r="O66" s="464"/>
      <c r="P66" s="464"/>
      <c r="Q66" s="464"/>
      <c r="AA66" s="37" t="s">
        <v>619</v>
      </c>
      <c r="AB66" s="151"/>
      <c r="AC66" s="41"/>
      <c r="AD66" s="152"/>
      <c r="AE66" s="152"/>
      <c r="AF66" s="41"/>
    </row>
    <row r="67" spans="1:32" ht="12.75" customHeight="1">
      <c r="A67" s="1">
        <f t="shared" si="22"/>
        <v>11002</v>
      </c>
      <c r="B67" s="16" t="s">
        <v>211</v>
      </c>
      <c r="C67" s="144"/>
      <c r="D67" s="146"/>
      <c r="E67" s="144"/>
      <c r="H67" s="146" t="s">
        <v>77</v>
      </c>
      <c r="I67" s="17"/>
      <c r="J67" s="147"/>
      <c r="K67" s="462"/>
      <c r="L67" s="462"/>
      <c r="M67" s="463">
        <f t="shared" si="21"/>
        <v>0</v>
      </c>
      <c r="N67" s="462"/>
      <c r="O67" s="464"/>
      <c r="P67" s="464"/>
      <c r="Q67" s="464"/>
      <c r="AA67" s="14"/>
    </row>
    <row r="68" spans="1:32" ht="12.75" customHeight="1">
      <c r="A68" s="1">
        <f t="shared" si="22"/>
        <v>11003</v>
      </c>
      <c r="B68" s="16" t="s">
        <v>448</v>
      </c>
      <c r="C68" s="144"/>
      <c r="D68" s="153"/>
      <c r="E68" s="144"/>
      <c r="H68" s="153" t="s">
        <v>213</v>
      </c>
      <c r="I68" s="17"/>
      <c r="J68" s="147"/>
      <c r="K68" s="462"/>
      <c r="L68" s="462"/>
      <c r="M68" s="463">
        <f t="shared" si="21"/>
        <v>0</v>
      </c>
      <c r="N68" s="462"/>
      <c r="O68" s="464"/>
      <c r="P68" s="464"/>
      <c r="Q68" s="464"/>
      <c r="AA68" s="14"/>
    </row>
    <row r="69" spans="1:32" ht="12.75" customHeight="1">
      <c r="A69" s="1">
        <f t="shared" si="22"/>
        <v>11004</v>
      </c>
      <c r="B69" s="16" t="s">
        <v>449</v>
      </c>
      <c r="C69" s="144"/>
      <c r="D69" s="17"/>
      <c r="E69" s="144"/>
      <c r="H69" s="16"/>
      <c r="I69" s="17"/>
      <c r="J69" s="147"/>
      <c r="K69" s="462"/>
      <c r="L69" s="462"/>
      <c r="M69" s="463">
        <f t="shared" si="21"/>
        <v>0</v>
      </c>
      <c r="N69" s="462"/>
      <c r="O69" s="464"/>
      <c r="P69" s="464"/>
      <c r="Q69" s="464"/>
      <c r="AA69" s="14"/>
    </row>
    <row r="70" spans="1:32" ht="12.75" customHeight="1">
      <c r="A70" s="1">
        <f t="shared" si="22"/>
        <v>11005</v>
      </c>
      <c r="B70" s="16" t="s">
        <v>212</v>
      </c>
      <c r="C70" s="144"/>
      <c r="D70" s="150"/>
      <c r="E70" s="144"/>
      <c r="H70" s="17"/>
      <c r="I70" s="17"/>
      <c r="J70" s="147"/>
      <c r="K70" s="462"/>
      <c r="L70" s="462"/>
      <c r="M70" s="463">
        <f t="shared" si="21"/>
        <v>0</v>
      </c>
      <c r="N70" s="462"/>
      <c r="O70" s="464"/>
      <c r="P70" s="464"/>
      <c r="Q70" s="464"/>
      <c r="AA70" s="14"/>
    </row>
    <row r="71" spans="1:32" ht="12.75" customHeight="1">
      <c r="A71" s="1">
        <f t="shared" si="22"/>
        <v>11006</v>
      </c>
      <c r="C71" s="144"/>
      <c r="D71" s="150"/>
      <c r="E71" s="144"/>
      <c r="H71" s="17"/>
      <c r="I71" s="17"/>
      <c r="J71" s="147"/>
      <c r="K71" s="462"/>
      <c r="L71" s="462"/>
      <c r="M71" s="463">
        <f t="shared" si="21"/>
        <v>0</v>
      </c>
      <c r="N71" s="462"/>
      <c r="O71" s="464"/>
      <c r="P71" s="464"/>
      <c r="Q71" s="464"/>
      <c r="AA71" s="14"/>
    </row>
    <row r="72" spans="1:32" ht="12.75" customHeight="1">
      <c r="C72" s="144"/>
      <c r="D72" s="150"/>
      <c r="E72" s="144"/>
      <c r="H72" s="17"/>
      <c r="I72" s="17"/>
      <c r="J72" s="154"/>
      <c r="K72" s="465"/>
      <c r="L72" s="465"/>
      <c r="M72" s="463"/>
      <c r="N72" s="463"/>
      <c r="O72" s="466"/>
      <c r="P72" s="466"/>
      <c r="Q72" s="466"/>
      <c r="AA72" s="14"/>
    </row>
    <row r="73" spans="1:32" ht="12.75" customHeight="1">
      <c r="A73" s="79"/>
      <c r="B73" s="137" t="s">
        <v>214</v>
      </c>
      <c r="C73" s="155"/>
      <c r="D73" s="156"/>
      <c r="E73" s="155"/>
      <c r="F73" s="83"/>
      <c r="G73" s="157"/>
      <c r="H73" s="141"/>
      <c r="I73" s="141" t="s">
        <v>142</v>
      </c>
      <c r="J73" s="142"/>
      <c r="K73" s="467">
        <f>SUM(K74:K78)</f>
        <v>0</v>
      </c>
      <c r="L73" s="467">
        <f>SUM(L74:L78)</f>
        <v>0</v>
      </c>
      <c r="M73" s="468">
        <f>SUM(M74:M78)</f>
        <v>0</v>
      </c>
      <c r="N73" s="468">
        <f t="shared" ref="N73:P73" si="23">SUM(N74:N78)</f>
        <v>0</v>
      </c>
      <c r="O73" s="468">
        <f t="shared" si="23"/>
        <v>0</v>
      </c>
      <c r="P73" s="468">
        <f t="shared" si="23"/>
        <v>0</v>
      </c>
      <c r="Q73" s="468">
        <f>SUM(Q74:Q78)</f>
        <v>0</v>
      </c>
      <c r="R73" s="143"/>
      <c r="AA73" s="14"/>
    </row>
    <row r="74" spans="1:32" ht="12.75" customHeight="1">
      <c r="A74" s="1">
        <v>12000</v>
      </c>
      <c r="B74" s="16" t="s">
        <v>450</v>
      </c>
      <c r="C74" s="144"/>
      <c r="D74" s="150"/>
      <c r="E74" s="144"/>
      <c r="H74" s="17"/>
      <c r="I74" s="17"/>
      <c r="J74" s="147"/>
      <c r="K74" s="462"/>
      <c r="L74" s="462"/>
      <c r="M74" s="463">
        <f>K74+L74</f>
        <v>0</v>
      </c>
      <c r="N74" s="462"/>
      <c r="O74" s="464"/>
      <c r="P74" s="464"/>
      <c r="Q74" s="464"/>
      <c r="AA74" s="14"/>
    </row>
    <row r="75" spans="1:32" ht="12.75" customHeight="1">
      <c r="A75" s="1">
        <f>A74+1</f>
        <v>12001</v>
      </c>
      <c r="B75" s="16" t="s">
        <v>113</v>
      </c>
      <c r="C75" s="144"/>
      <c r="D75" s="150"/>
      <c r="E75" s="144"/>
      <c r="F75" s="54"/>
      <c r="H75" s="31"/>
      <c r="I75" s="31"/>
      <c r="J75" s="147"/>
      <c r="K75" s="462"/>
      <c r="L75" s="462"/>
      <c r="M75" s="463">
        <f>K75+L75</f>
        <v>0</v>
      </c>
      <c r="N75" s="462"/>
      <c r="O75" s="464"/>
      <c r="P75" s="464"/>
      <c r="Q75" s="464"/>
      <c r="AA75" s="14"/>
    </row>
    <row r="76" spans="1:32" ht="12.75" customHeight="1">
      <c r="A76" s="1">
        <f>A75+1</f>
        <v>12002</v>
      </c>
      <c r="B76" s="16" t="s">
        <v>215</v>
      </c>
      <c r="C76" s="144"/>
      <c r="D76" s="150"/>
      <c r="E76" s="144"/>
      <c r="G76" s="54"/>
      <c r="H76" s="17"/>
      <c r="I76" s="17"/>
      <c r="J76" s="147"/>
      <c r="K76" s="462"/>
      <c r="L76" s="462"/>
      <c r="M76" s="463">
        <f>K76+L76</f>
        <v>0</v>
      </c>
      <c r="N76" s="462"/>
      <c r="O76" s="464"/>
      <c r="P76" s="464"/>
      <c r="Q76" s="464"/>
      <c r="AA76" s="14"/>
      <c r="AB76" s="158"/>
      <c r="AC76" s="158"/>
    </row>
    <row r="77" spans="1:32" ht="12.75" customHeight="1">
      <c r="A77" s="1">
        <f>A76+1</f>
        <v>12003</v>
      </c>
      <c r="C77" s="144"/>
      <c r="D77" s="150"/>
      <c r="E77" s="144"/>
      <c r="G77" s="54"/>
      <c r="H77" s="17"/>
      <c r="I77" s="17"/>
      <c r="J77" s="147"/>
      <c r="K77" s="462"/>
      <c r="L77" s="462"/>
      <c r="M77" s="463">
        <f>K77+L77</f>
        <v>0</v>
      </c>
      <c r="N77" s="462"/>
      <c r="O77" s="464"/>
      <c r="P77" s="464"/>
      <c r="Q77" s="464"/>
      <c r="AA77" s="14"/>
      <c r="AB77" s="158"/>
      <c r="AC77" s="158"/>
    </row>
    <row r="78" spans="1:32" ht="12.75" customHeight="1">
      <c r="C78" s="144"/>
      <c r="D78" s="150"/>
      <c r="E78" s="144"/>
      <c r="F78" s="18"/>
      <c r="H78" s="17"/>
      <c r="I78" s="17"/>
      <c r="J78" s="154"/>
      <c r="K78" s="465"/>
      <c r="L78" s="465"/>
      <c r="M78" s="463"/>
      <c r="N78" s="463"/>
      <c r="O78" s="466"/>
      <c r="P78" s="466"/>
      <c r="Q78" s="466"/>
      <c r="Y78" s="159"/>
      <c r="Z78" s="160"/>
      <c r="AA78" s="14"/>
      <c r="AB78" s="158"/>
    </row>
    <row r="79" spans="1:32" ht="12.75" customHeight="1">
      <c r="A79" s="79"/>
      <c r="B79" s="137" t="s">
        <v>216</v>
      </c>
      <c r="C79" s="155"/>
      <c r="D79" s="156"/>
      <c r="E79" s="155"/>
      <c r="F79" s="161"/>
      <c r="G79" s="157"/>
      <c r="H79" s="141"/>
      <c r="I79" s="141" t="s">
        <v>142</v>
      </c>
      <c r="J79" s="142"/>
      <c r="K79" s="467">
        <f>SUM(K80:K84)</f>
        <v>0</v>
      </c>
      <c r="L79" s="467">
        <f>SUM(L80:L84)</f>
        <v>0</v>
      </c>
      <c r="M79" s="468">
        <f>SUM(M80:M84)</f>
        <v>0</v>
      </c>
      <c r="N79" s="468">
        <f t="shared" ref="N79:P79" si="24">SUM(N80:N84)</f>
        <v>0</v>
      </c>
      <c r="O79" s="468">
        <f t="shared" si="24"/>
        <v>0</v>
      </c>
      <c r="P79" s="468">
        <f t="shared" si="24"/>
        <v>0</v>
      </c>
      <c r="Q79" s="468">
        <f>SUM(Q80:Q84)</f>
        <v>0</v>
      </c>
      <c r="R79" s="143"/>
      <c r="Y79" s="159"/>
      <c r="Z79" s="160"/>
      <c r="AA79" s="14"/>
      <c r="AB79" s="158"/>
    </row>
    <row r="80" spans="1:32" ht="12.75" customHeight="1">
      <c r="A80" s="1">
        <v>13000</v>
      </c>
      <c r="B80" s="16" t="s">
        <v>217</v>
      </c>
      <c r="C80" s="144"/>
      <c r="D80" s="150"/>
      <c r="E80" s="144"/>
      <c r="F80" s="18"/>
      <c r="H80" s="17"/>
      <c r="I80" s="17"/>
      <c r="J80" s="147"/>
      <c r="K80" s="462"/>
      <c r="L80" s="462"/>
      <c r="M80" s="463">
        <f>K80+L80</f>
        <v>0</v>
      </c>
      <c r="N80" s="462"/>
      <c r="O80" s="464"/>
      <c r="P80" s="464"/>
      <c r="Q80" s="464"/>
      <c r="Y80" s="159"/>
      <c r="Z80" s="160"/>
      <c r="AA80" s="14"/>
      <c r="AB80" s="158"/>
    </row>
    <row r="81" spans="1:28" ht="12.75" customHeight="1">
      <c r="A81" s="1">
        <f>A80+1</f>
        <v>13001</v>
      </c>
      <c r="B81" s="16" t="s">
        <v>218</v>
      </c>
      <c r="C81" s="144"/>
      <c r="D81" s="150"/>
      <c r="E81" s="144"/>
      <c r="F81" s="18"/>
      <c r="H81" s="17"/>
      <c r="I81" s="17"/>
      <c r="J81" s="147"/>
      <c r="K81" s="462"/>
      <c r="L81" s="462"/>
      <c r="M81" s="463">
        <f>K81+L81</f>
        <v>0</v>
      </c>
      <c r="N81" s="462"/>
      <c r="O81" s="464"/>
      <c r="P81" s="464"/>
      <c r="Q81" s="464"/>
      <c r="Y81" s="159"/>
      <c r="Z81" s="160"/>
      <c r="AA81" s="14"/>
      <c r="AB81" s="158"/>
    </row>
    <row r="82" spans="1:28" ht="12.75" customHeight="1">
      <c r="A82" s="1">
        <f>A81+1</f>
        <v>13002</v>
      </c>
      <c r="B82" s="16" t="s">
        <v>521</v>
      </c>
      <c r="C82" s="144"/>
      <c r="D82" s="150"/>
      <c r="E82" s="144"/>
      <c r="F82" s="18"/>
      <c r="H82" s="17"/>
      <c r="I82" s="17"/>
      <c r="J82" s="147"/>
      <c r="K82" s="462"/>
      <c r="L82" s="462"/>
      <c r="M82" s="463">
        <f>K82+L82</f>
        <v>0</v>
      </c>
      <c r="N82" s="462"/>
      <c r="O82" s="464"/>
      <c r="P82" s="464"/>
      <c r="Q82" s="464"/>
      <c r="Y82" s="159"/>
      <c r="Z82" s="160"/>
      <c r="AA82" s="14"/>
    </row>
    <row r="83" spans="1:28" ht="12.75" customHeight="1">
      <c r="A83" s="1">
        <f>A82+1</f>
        <v>13003</v>
      </c>
      <c r="C83" s="144"/>
      <c r="D83" s="150"/>
      <c r="E83" s="144"/>
      <c r="F83" s="18"/>
      <c r="H83" s="17"/>
      <c r="I83" s="17"/>
      <c r="J83" s="147"/>
      <c r="K83" s="462"/>
      <c r="L83" s="462"/>
      <c r="M83" s="463">
        <f>K83+L83</f>
        <v>0</v>
      </c>
      <c r="N83" s="462"/>
      <c r="O83" s="464"/>
      <c r="P83" s="464"/>
      <c r="Q83" s="464"/>
      <c r="Y83" s="159"/>
      <c r="Z83" s="160"/>
      <c r="AA83" s="14"/>
    </row>
    <row r="84" spans="1:28" ht="12.75" customHeight="1">
      <c r="C84" s="144"/>
      <c r="D84" s="150"/>
      <c r="E84" s="144"/>
      <c r="F84" s="18"/>
      <c r="H84" s="17"/>
      <c r="I84" s="17"/>
      <c r="J84" s="154"/>
      <c r="K84" s="465"/>
      <c r="L84" s="465"/>
      <c r="M84" s="463"/>
      <c r="N84" s="463"/>
      <c r="O84" s="466"/>
      <c r="P84" s="466"/>
      <c r="Q84" s="466"/>
      <c r="Y84" s="159"/>
      <c r="Z84" s="160"/>
      <c r="AA84" s="14"/>
    </row>
    <row r="85" spans="1:28" ht="12.75" customHeight="1">
      <c r="B85" s="137" t="s">
        <v>396</v>
      </c>
      <c r="C85" s="155"/>
      <c r="D85" s="156"/>
      <c r="E85" s="155"/>
      <c r="F85" s="161"/>
      <c r="G85" s="157"/>
      <c r="H85" s="141"/>
      <c r="I85" s="141" t="s">
        <v>142</v>
      </c>
      <c r="J85" s="142"/>
      <c r="K85" s="467">
        <f>SUM(K86:K90)</f>
        <v>0</v>
      </c>
      <c r="L85" s="467">
        <f>SUM(L86:L90)</f>
        <v>0</v>
      </c>
      <c r="M85" s="468">
        <f>SUM(M86:M90)</f>
        <v>0</v>
      </c>
      <c r="N85" s="468">
        <f t="shared" ref="N85:P85" si="25">SUM(N86:N90)</f>
        <v>0</v>
      </c>
      <c r="O85" s="468">
        <f t="shared" si="25"/>
        <v>0</v>
      </c>
      <c r="P85" s="468">
        <f t="shared" si="25"/>
        <v>0</v>
      </c>
      <c r="Q85" s="468">
        <f>SUM(Q86:Q90)</f>
        <v>0</v>
      </c>
      <c r="R85" s="143"/>
      <c r="Y85" s="159"/>
      <c r="Z85" s="160"/>
      <c r="AA85" s="14"/>
    </row>
    <row r="86" spans="1:28" ht="12.75" customHeight="1">
      <c r="A86" s="1">
        <v>14000</v>
      </c>
      <c r="B86" s="16" t="s">
        <v>219</v>
      </c>
      <c r="C86" s="144"/>
      <c r="D86" s="150"/>
      <c r="E86" s="162" t="s">
        <v>61</v>
      </c>
      <c r="H86" s="17"/>
      <c r="I86" s="17"/>
      <c r="J86" s="147"/>
      <c r="K86" s="462"/>
      <c r="L86" s="462"/>
      <c r="M86" s="463">
        <f>K86+L86</f>
        <v>0</v>
      </c>
      <c r="N86" s="462"/>
      <c r="O86" s="462"/>
      <c r="P86" s="464"/>
      <c r="Q86" s="464"/>
      <c r="Y86" s="159"/>
      <c r="Z86" s="160"/>
      <c r="AA86" s="14"/>
    </row>
    <row r="87" spans="1:28" ht="12.75" customHeight="1">
      <c r="A87" s="1">
        <f>A86+1</f>
        <v>14001</v>
      </c>
      <c r="B87" s="16" t="s">
        <v>220</v>
      </c>
      <c r="C87" s="144"/>
      <c r="D87" s="150"/>
      <c r="E87" s="146"/>
      <c r="F87" s="18"/>
      <c r="H87" s="17"/>
      <c r="I87" s="17"/>
      <c r="J87" s="147"/>
      <c r="K87" s="462"/>
      <c r="L87" s="462"/>
      <c r="M87" s="463">
        <f>K87+L87</f>
        <v>0</v>
      </c>
      <c r="N87" s="462"/>
      <c r="O87" s="464"/>
      <c r="P87" s="464"/>
      <c r="Q87" s="464"/>
      <c r="Y87" s="159"/>
      <c r="Z87" s="160"/>
      <c r="AA87" s="14"/>
    </row>
    <row r="88" spans="1:28" ht="12.75" customHeight="1">
      <c r="A88" s="1">
        <f>A87+1</f>
        <v>14002</v>
      </c>
      <c r="B88" s="16" t="s">
        <v>522</v>
      </c>
      <c r="C88" s="144"/>
      <c r="D88" s="150"/>
      <c r="E88" s="146"/>
      <c r="F88" s="18"/>
      <c r="H88" s="17"/>
      <c r="I88" s="17"/>
      <c r="J88" s="147"/>
      <c r="K88" s="462"/>
      <c r="L88" s="462"/>
      <c r="M88" s="463">
        <f>K88+L88</f>
        <v>0</v>
      </c>
      <c r="N88" s="462"/>
      <c r="O88" s="464"/>
      <c r="P88" s="464"/>
      <c r="Q88" s="464"/>
      <c r="Y88" s="159"/>
      <c r="Z88" s="160"/>
      <c r="AA88" s="14"/>
    </row>
    <row r="89" spans="1:28" ht="12.75" customHeight="1">
      <c r="A89" s="1">
        <f>A88+1</f>
        <v>14003</v>
      </c>
      <c r="C89" s="144"/>
      <c r="D89" s="150"/>
      <c r="E89" s="146"/>
      <c r="F89" s="18"/>
      <c r="H89" s="17"/>
      <c r="I89" s="17"/>
      <c r="J89" s="147"/>
      <c r="K89" s="462"/>
      <c r="L89" s="462"/>
      <c r="M89" s="463">
        <f>K89+L89</f>
        <v>0</v>
      </c>
      <c r="N89" s="462"/>
      <c r="O89" s="464"/>
      <c r="P89" s="464"/>
      <c r="Q89" s="464"/>
      <c r="Y89" s="159"/>
      <c r="Z89" s="160"/>
      <c r="AA89" s="14"/>
    </row>
    <row r="90" spans="1:28" ht="12.75" customHeight="1">
      <c r="C90" s="144"/>
      <c r="D90" s="150"/>
      <c r="E90" s="144"/>
      <c r="F90" s="18"/>
      <c r="H90" s="17"/>
      <c r="I90" s="17"/>
      <c r="J90" s="154"/>
      <c r="K90" s="465"/>
      <c r="L90" s="465"/>
      <c r="M90" s="463"/>
      <c r="N90" s="463"/>
      <c r="O90" s="466"/>
      <c r="P90" s="466"/>
      <c r="Q90" s="466"/>
      <c r="Y90" s="159"/>
      <c r="Z90" s="160"/>
      <c r="AA90" s="14"/>
    </row>
    <row r="91" spans="1:28" ht="12.75" customHeight="1">
      <c r="B91" s="137" t="s">
        <v>221</v>
      </c>
      <c r="C91" s="155"/>
      <c r="D91" s="156"/>
      <c r="E91" s="155"/>
      <c r="F91" s="161"/>
      <c r="G91" s="157"/>
      <c r="H91" s="141"/>
      <c r="I91" s="141" t="s">
        <v>142</v>
      </c>
      <c r="J91" s="142"/>
      <c r="K91" s="467">
        <f>SUM(K92:K98)</f>
        <v>0</v>
      </c>
      <c r="L91" s="467">
        <f>SUM(L92:L98)</f>
        <v>0</v>
      </c>
      <c r="M91" s="468">
        <f>SUM(M92:M98)</f>
        <v>0</v>
      </c>
      <c r="N91" s="468">
        <f t="shared" ref="N91:P91" si="26">SUM(N92:N98)</f>
        <v>0</v>
      </c>
      <c r="O91" s="468">
        <f t="shared" si="26"/>
        <v>0</v>
      </c>
      <c r="P91" s="468">
        <f t="shared" si="26"/>
        <v>0</v>
      </c>
      <c r="Q91" s="468">
        <f>SUM(Q92:Q98)</f>
        <v>0</v>
      </c>
      <c r="R91" s="143"/>
      <c r="Y91" s="159"/>
      <c r="Z91" s="160"/>
      <c r="AA91" s="14"/>
    </row>
    <row r="92" spans="1:28" ht="12.75" customHeight="1">
      <c r="A92" s="1">
        <v>15000</v>
      </c>
      <c r="B92" s="16" t="s">
        <v>222</v>
      </c>
      <c r="C92" s="144"/>
      <c r="D92" s="150"/>
      <c r="E92" s="144"/>
      <c r="F92" s="18"/>
      <c r="H92" s="17"/>
      <c r="I92" s="17"/>
      <c r="J92" s="147"/>
      <c r="K92" s="462"/>
      <c r="L92" s="462"/>
      <c r="M92" s="463">
        <f t="shared" ref="M92:M97" si="27">K92+L92</f>
        <v>0</v>
      </c>
      <c r="N92" s="462"/>
      <c r="O92" s="464"/>
      <c r="P92" s="464"/>
      <c r="Q92" s="464"/>
      <c r="Y92" s="159"/>
      <c r="Z92" s="160"/>
      <c r="AA92" s="14"/>
    </row>
    <row r="93" spans="1:28" ht="12.75" customHeight="1">
      <c r="A93" s="1">
        <f>A92+1</f>
        <v>15001</v>
      </c>
      <c r="B93" s="16" t="s">
        <v>223</v>
      </c>
      <c r="C93" s="144"/>
      <c r="D93" s="150"/>
      <c r="E93" s="144"/>
      <c r="F93" s="18"/>
      <c r="H93" s="17"/>
      <c r="I93" s="17"/>
      <c r="J93" s="147"/>
      <c r="K93" s="462"/>
      <c r="L93" s="462"/>
      <c r="M93" s="463">
        <f t="shared" si="27"/>
        <v>0</v>
      </c>
      <c r="N93" s="462"/>
      <c r="O93" s="464"/>
      <c r="P93" s="464"/>
      <c r="Q93" s="464"/>
      <c r="Y93" s="159"/>
      <c r="Z93" s="160"/>
      <c r="AA93" s="14"/>
    </row>
    <row r="94" spans="1:28" ht="12.75" customHeight="1">
      <c r="A94" s="1">
        <f>A93+1</f>
        <v>15002</v>
      </c>
      <c r="B94" s="16" t="s">
        <v>224</v>
      </c>
      <c r="C94" s="144"/>
      <c r="D94" s="150"/>
      <c r="E94" s="144"/>
      <c r="F94" s="18"/>
      <c r="H94" s="17"/>
      <c r="I94" s="17"/>
      <c r="J94" s="147"/>
      <c r="K94" s="462"/>
      <c r="L94" s="462"/>
      <c r="M94" s="463">
        <f t="shared" si="27"/>
        <v>0</v>
      </c>
      <c r="N94" s="462"/>
      <c r="O94" s="464"/>
      <c r="P94" s="464"/>
      <c r="Q94" s="464"/>
      <c r="Y94" s="159"/>
      <c r="Z94" s="160"/>
      <c r="AA94" s="14"/>
    </row>
    <row r="95" spans="1:28" ht="12.75" customHeight="1">
      <c r="A95" s="1">
        <f>A94+1</f>
        <v>15003</v>
      </c>
      <c r="B95" t="s">
        <v>225</v>
      </c>
      <c r="C95" s="144"/>
      <c r="D95" s="150"/>
      <c r="E95" s="144"/>
      <c r="F95" s="18"/>
      <c r="H95" s="17"/>
      <c r="I95" s="17"/>
      <c r="J95" s="147"/>
      <c r="K95" s="462"/>
      <c r="L95" s="462"/>
      <c r="M95" s="463">
        <f t="shared" si="27"/>
        <v>0</v>
      </c>
      <c r="N95" s="462"/>
      <c r="O95" s="464"/>
      <c r="P95" s="464"/>
      <c r="Q95" s="464"/>
      <c r="Y95" s="159"/>
      <c r="Z95" s="160"/>
      <c r="AA95" s="14"/>
    </row>
    <row r="96" spans="1:28" ht="12.75" customHeight="1">
      <c r="A96" s="1">
        <f>A95+1</f>
        <v>15004</v>
      </c>
      <c r="B96" s="16" t="s">
        <v>226</v>
      </c>
      <c r="C96" s="144"/>
      <c r="D96" s="150"/>
      <c r="E96" s="144"/>
      <c r="F96" s="18"/>
      <c r="H96" s="17"/>
      <c r="I96" s="17"/>
      <c r="J96" s="147"/>
      <c r="K96" s="462"/>
      <c r="L96" s="462"/>
      <c r="M96" s="463">
        <f t="shared" si="27"/>
        <v>0</v>
      </c>
      <c r="N96" s="462"/>
      <c r="O96" s="464"/>
      <c r="P96" s="464"/>
      <c r="Q96" s="464"/>
      <c r="Y96" s="159"/>
      <c r="Z96" s="160"/>
      <c r="AA96" s="14"/>
    </row>
    <row r="97" spans="1:39" ht="12.75" customHeight="1">
      <c r="A97" s="1">
        <f>A96+1</f>
        <v>15005</v>
      </c>
      <c r="C97" s="144"/>
      <c r="D97" s="150"/>
      <c r="E97" s="144"/>
      <c r="F97" s="18"/>
      <c r="H97" s="17"/>
      <c r="I97" s="17"/>
      <c r="J97" s="147"/>
      <c r="K97" s="462"/>
      <c r="L97" s="462"/>
      <c r="M97" s="463">
        <f t="shared" si="27"/>
        <v>0</v>
      </c>
      <c r="N97" s="462"/>
      <c r="O97" s="464"/>
      <c r="P97" s="464"/>
      <c r="Q97" s="464"/>
      <c r="Y97" s="159"/>
      <c r="Z97" s="160"/>
      <c r="AA97" s="14"/>
    </row>
    <row r="98" spans="1:39" ht="12.75" customHeight="1">
      <c r="C98" s="144"/>
      <c r="D98" s="150"/>
      <c r="E98" s="144"/>
      <c r="F98" s="18"/>
      <c r="H98" s="17"/>
      <c r="I98" s="17"/>
      <c r="J98" s="154"/>
      <c r="K98" s="465"/>
      <c r="L98" s="465"/>
      <c r="M98" s="463"/>
      <c r="N98" s="463"/>
      <c r="O98" s="466"/>
      <c r="P98" s="466"/>
      <c r="Q98" s="466"/>
      <c r="Y98" s="159"/>
      <c r="Z98" s="160"/>
      <c r="AA98" s="14"/>
    </row>
    <row r="99" spans="1:39" ht="12.75" customHeight="1">
      <c r="B99" s="137" t="s">
        <v>227</v>
      </c>
      <c r="C99" s="155"/>
      <c r="D99" s="156"/>
      <c r="E99" s="155"/>
      <c r="F99" s="161"/>
      <c r="G99" s="157"/>
      <c r="H99" s="141"/>
      <c r="I99" s="141" t="s">
        <v>142</v>
      </c>
      <c r="J99" s="142"/>
      <c r="K99" s="467">
        <f>SUM(K100:K103)</f>
        <v>0</v>
      </c>
      <c r="L99" s="467">
        <f>SUM(L100:L103)</f>
        <v>0</v>
      </c>
      <c r="M99" s="468">
        <f>SUM(M100:M103)</f>
        <v>0</v>
      </c>
      <c r="N99" s="468">
        <f t="shared" ref="N99:P99" si="28">SUM(N100:N103)</f>
        <v>0</v>
      </c>
      <c r="O99" s="468">
        <f t="shared" si="28"/>
        <v>0</v>
      </c>
      <c r="P99" s="468">
        <f t="shared" si="28"/>
        <v>0</v>
      </c>
      <c r="Q99" s="468">
        <f>SUM(Q100:Q103)</f>
        <v>0</v>
      </c>
      <c r="R99" s="143"/>
      <c r="Y99" s="159"/>
      <c r="Z99" s="160"/>
      <c r="AA99" s="14"/>
    </row>
    <row r="100" spans="1:39" ht="12.75" customHeight="1">
      <c r="A100" s="1">
        <v>16000</v>
      </c>
      <c r="B100" s="16" t="s">
        <v>228</v>
      </c>
      <c r="C100" s="144"/>
      <c r="D100" s="150"/>
      <c r="E100" s="146"/>
      <c r="F100" s="18"/>
      <c r="H100" s="17"/>
      <c r="I100" s="17"/>
      <c r="J100" s="147"/>
      <c r="K100" s="462"/>
      <c r="L100" s="462"/>
      <c r="M100" s="463">
        <f>K100+L100</f>
        <v>0</v>
      </c>
      <c r="N100" s="462"/>
      <c r="O100" s="464"/>
      <c r="P100" s="464"/>
      <c r="Q100" s="464"/>
      <c r="Y100" s="159"/>
      <c r="Z100" s="160"/>
      <c r="AA100" s="14"/>
    </row>
    <row r="101" spans="1:39" ht="12.75" customHeight="1">
      <c r="A101" s="1">
        <f>A100+1</f>
        <v>16001</v>
      </c>
      <c r="B101" s="16" t="s">
        <v>229</v>
      </c>
      <c r="C101" s="144"/>
      <c r="D101" s="150"/>
      <c r="E101" s="163">
        <v>0</v>
      </c>
      <c r="F101" s="51" t="s">
        <v>232</v>
      </c>
      <c r="G101" s="164">
        <v>0</v>
      </c>
      <c r="H101" s="17" t="s">
        <v>230</v>
      </c>
      <c r="I101" s="17"/>
      <c r="J101" s="147"/>
      <c r="K101" s="462"/>
      <c r="L101" s="469">
        <f>E101*G101</f>
        <v>0</v>
      </c>
      <c r="M101" s="463">
        <f>K101+L101</f>
        <v>0</v>
      </c>
      <c r="N101" s="462"/>
      <c r="O101" s="464"/>
      <c r="P101" s="464"/>
      <c r="Q101" s="464"/>
      <c r="Y101" s="159"/>
      <c r="Z101" s="160"/>
      <c r="AA101" s="42" t="s">
        <v>620</v>
      </c>
      <c r="AB101" s="148"/>
      <c r="AC101" s="46"/>
      <c r="AD101" s="149"/>
      <c r="AE101" s="149"/>
      <c r="AF101" s="46"/>
    </row>
    <row r="102" spans="1:39" ht="12.75" customHeight="1">
      <c r="A102" s="1">
        <f>A101+1</f>
        <v>16002</v>
      </c>
      <c r="C102" s="144"/>
      <c r="D102" s="150"/>
      <c r="E102" s="10"/>
      <c r="F102" s="51"/>
      <c r="G102" s="165"/>
      <c r="H102" s="17"/>
      <c r="I102" s="17"/>
      <c r="J102" s="147"/>
      <c r="K102" s="462"/>
      <c r="L102" s="462"/>
      <c r="M102" s="463">
        <f>K102+L102</f>
        <v>0</v>
      </c>
      <c r="N102" s="462"/>
      <c r="O102" s="464"/>
      <c r="P102" s="464"/>
      <c r="Q102" s="464"/>
      <c r="Y102" s="159"/>
      <c r="Z102" s="160"/>
      <c r="AA102" s="14"/>
    </row>
    <row r="103" spans="1:39" ht="12.75" customHeight="1">
      <c r="C103" s="144"/>
      <c r="D103" s="150"/>
      <c r="E103" s="144"/>
      <c r="F103" s="18"/>
      <c r="H103" s="17"/>
      <c r="I103" s="17"/>
      <c r="J103" s="154"/>
      <c r="K103" s="465"/>
      <c r="L103" s="465"/>
      <c r="M103" s="463"/>
      <c r="N103" s="463"/>
      <c r="O103" s="466"/>
      <c r="P103" s="466"/>
      <c r="Q103" s="466"/>
      <c r="Y103" s="159"/>
      <c r="Z103" s="160"/>
      <c r="AA103" s="14"/>
    </row>
    <row r="104" spans="1:39" ht="12.75" customHeight="1">
      <c r="B104" s="137" t="s">
        <v>400</v>
      </c>
      <c r="C104" s="155"/>
      <c r="D104" s="156"/>
      <c r="E104" s="155"/>
      <c r="F104" s="161"/>
      <c r="G104" s="157"/>
      <c r="H104" s="141"/>
      <c r="I104" s="141" t="s">
        <v>142</v>
      </c>
      <c r="J104" s="142"/>
      <c r="K104" s="467">
        <f>SUM(K105:K111)</f>
        <v>0</v>
      </c>
      <c r="L104" s="467">
        <f>SUM(L105:L111)</f>
        <v>0</v>
      </c>
      <c r="M104" s="468">
        <f>SUM(M105:M111)</f>
        <v>0</v>
      </c>
      <c r="N104" s="468">
        <f t="shared" ref="N104:P104" si="29">SUM(N105:N111)</f>
        <v>0</v>
      </c>
      <c r="O104" s="468">
        <f t="shared" si="29"/>
        <v>0</v>
      </c>
      <c r="P104" s="468">
        <f t="shared" si="29"/>
        <v>0</v>
      </c>
      <c r="Q104" s="468">
        <f>SUM(Q105:Q111)</f>
        <v>0</v>
      </c>
      <c r="R104" s="143"/>
      <c r="Y104" s="159"/>
      <c r="Z104" s="600"/>
    </row>
    <row r="105" spans="1:39" ht="12.75" customHeight="1">
      <c r="A105" s="1">
        <v>17000</v>
      </c>
      <c r="B105" s="16" t="s">
        <v>59</v>
      </c>
      <c r="C105" s="144"/>
      <c r="D105" s="150"/>
      <c r="E105" s="16"/>
      <c r="F105" s="18"/>
      <c r="H105" s="17"/>
      <c r="I105" s="17"/>
      <c r="J105" s="147"/>
      <c r="K105" s="462"/>
      <c r="L105" s="462"/>
      <c r="M105" s="463">
        <f t="shared" ref="M105:M110" si="30">K105+L105</f>
        <v>0</v>
      </c>
      <c r="N105" s="462"/>
      <c r="O105" s="464"/>
      <c r="P105" s="464"/>
      <c r="Q105" s="464"/>
      <c r="Y105" s="159"/>
      <c r="Z105" s="160"/>
      <c r="AA105" s="166"/>
    </row>
    <row r="106" spans="1:39" ht="12.75" customHeight="1">
      <c r="A106" s="1">
        <f>A105+1</f>
        <v>17001</v>
      </c>
      <c r="B106" s="16" t="s">
        <v>60</v>
      </c>
      <c r="C106" s="144"/>
      <c r="D106" s="150"/>
      <c r="E106" s="16"/>
      <c r="H106" s="17"/>
      <c r="I106" s="17"/>
      <c r="J106" s="147"/>
      <c r="K106" s="462"/>
      <c r="L106" s="462"/>
      <c r="M106" s="463">
        <f t="shared" si="30"/>
        <v>0</v>
      </c>
      <c r="N106" s="462"/>
      <c r="O106" s="464"/>
      <c r="P106" s="464"/>
      <c r="Q106" s="464"/>
      <c r="AA106" s="166"/>
      <c r="AC106" s="54"/>
    </row>
    <row r="107" spans="1:39" ht="12.75" customHeight="1">
      <c r="A107" s="1">
        <f>A106+1</f>
        <v>17002</v>
      </c>
      <c r="B107" s="16" t="s">
        <v>173</v>
      </c>
      <c r="C107" s="144"/>
      <c r="D107" s="150"/>
      <c r="E107" s="146"/>
      <c r="H107" s="17"/>
      <c r="I107" s="17"/>
      <c r="J107" s="147"/>
      <c r="K107" s="462"/>
      <c r="L107" s="462"/>
      <c r="M107" s="463">
        <f t="shared" si="30"/>
        <v>0</v>
      </c>
      <c r="N107" s="462"/>
      <c r="O107" s="464"/>
      <c r="P107" s="464"/>
      <c r="Q107" s="464"/>
      <c r="AA107" s="42" t="s">
        <v>621</v>
      </c>
      <c r="AB107" s="148"/>
      <c r="AC107" s="167"/>
      <c r="AD107" s="149"/>
      <c r="AE107" s="149"/>
      <c r="AF107" s="46"/>
    </row>
    <row r="108" spans="1:39" ht="12.75" customHeight="1">
      <c r="A108" s="1">
        <f>A107+1</f>
        <v>17003</v>
      </c>
      <c r="B108" s="16" t="s">
        <v>78</v>
      </c>
      <c r="C108" s="144"/>
      <c r="D108" s="150"/>
      <c r="E108" s="144"/>
      <c r="H108" s="17"/>
      <c r="I108" s="17"/>
      <c r="J108" s="147"/>
      <c r="K108" s="462"/>
      <c r="L108" s="462"/>
      <c r="M108" s="463">
        <f t="shared" si="30"/>
        <v>0</v>
      </c>
      <c r="N108" s="462"/>
      <c r="O108" s="464"/>
      <c r="P108" s="464"/>
      <c r="Q108" s="464"/>
      <c r="AA108" s="42" t="s">
        <v>622</v>
      </c>
      <c r="AB108" s="148"/>
      <c r="AC108" s="46"/>
      <c r="AD108" s="149"/>
      <c r="AE108" s="149"/>
      <c r="AF108" s="46"/>
    </row>
    <row r="109" spans="1:39" ht="12.75" customHeight="1">
      <c r="A109" s="1">
        <f>A108+1</f>
        <v>17004</v>
      </c>
      <c r="B109" s="16" t="s">
        <v>231</v>
      </c>
      <c r="C109" s="144"/>
      <c r="D109" s="150"/>
      <c r="E109" s="163">
        <v>0</v>
      </c>
      <c r="F109" s="51" t="s">
        <v>232</v>
      </c>
      <c r="G109" s="164">
        <v>0</v>
      </c>
      <c r="H109" s="17" t="s">
        <v>230</v>
      </c>
      <c r="I109" s="17"/>
      <c r="J109" s="147"/>
      <c r="K109" s="462"/>
      <c r="L109" s="469">
        <f>E109*G109</f>
        <v>0</v>
      </c>
      <c r="M109" s="463">
        <f>K109+L109</f>
        <v>0</v>
      </c>
      <c r="N109" s="462"/>
      <c r="O109" s="464"/>
      <c r="P109" s="464"/>
      <c r="Q109" s="464"/>
      <c r="AA109" s="42" t="s">
        <v>172</v>
      </c>
      <c r="AB109" s="148"/>
      <c r="AC109" s="46"/>
      <c r="AD109" s="149"/>
      <c r="AE109" s="149"/>
      <c r="AF109" s="46"/>
    </row>
    <row r="110" spans="1:39" ht="12.75" customHeight="1">
      <c r="A110" s="1">
        <f>A109+1</f>
        <v>17005</v>
      </c>
      <c r="C110" s="144"/>
      <c r="D110" s="150"/>
      <c r="E110" s="144"/>
      <c r="F110" s="51"/>
      <c r="G110" s="165"/>
      <c r="H110" s="17"/>
      <c r="I110" s="17"/>
      <c r="J110" s="147"/>
      <c r="K110" s="462"/>
      <c r="L110" s="462"/>
      <c r="M110" s="463">
        <f t="shared" si="30"/>
        <v>0</v>
      </c>
      <c r="N110" s="462"/>
      <c r="O110" s="464"/>
      <c r="P110" s="464"/>
      <c r="Q110" s="464"/>
      <c r="AA110" s="14"/>
    </row>
    <row r="111" spans="1:39" s="32" customFormat="1" ht="12.75" customHeight="1">
      <c r="A111" s="79"/>
      <c r="C111" s="144"/>
      <c r="D111" s="150"/>
      <c r="E111" s="144"/>
      <c r="F111" s="16"/>
      <c r="G111" s="145"/>
      <c r="H111" s="17"/>
      <c r="I111" s="17"/>
      <c r="J111" s="154"/>
      <c r="K111" s="465"/>
      <c r="L111" s="465"/>
      <c r="M111" s="463"/>
      <c r="N111" s="463"/>
      <c r="O111" s="466"/>
      <c r="P111" s="466"/>
      <c r="Q111" s="466"/>
      <c r="R111" s="56"/>
      <c r="S111" s="10"/>
      <c r="T111" s="50"/>
      <c r="U111" s="50"/>
      <c r="V111" s="50"/>
      <c r="W111" s="50"/>
      <c r="X111" s="50"/>
      <c r="Y111" s="54"/>
      <c r="Z111" s="53"/>
      <c r="AA111" s="14"/>
      <c r="AB111" s="15"/>
      <c r="AC111" s="16"/>
      <c r="AD111" s="17"/>
      <c r="AE111" s="17"/>
      <c r="AF111" s="16"/>
      <c r="AG111" s="16"/>
      <c r="AH111" s="16"/>
      <c r="AI111" s="16"/>
      <c r="AL111" s="56"/>
      <c r="AM111" s="20"/>
    </row>
    <row r="112" spans="1:39" s="32" customFormat="1" ht="12.75" customHeight="1" thickBot="1">
      <c r="A112" s="79"/>
      <c r="C112" s="415"/>
      <c r="D112" s="416"/>
      <c r="E112" s="419"/>
      <c r="F112" s="417"/>
      <c r="G112" s="417"/>
      <c r="H112" s="418"/>
      <c r="I112" s="418" t="s">
        <v>524</v>
      </c>
      <c r="J112" s="450"/>
      <c r="K112" s="536">
        <f t="shared" ref="K112:P112" si="31">K64+K73+K79+K85+K91+K99+K104</f>
        <v>0</v>
      </c>
      <c r="L112" s="536">
        <f t="shared" si="31"/>
        <v>0</v>
      </c>
      <c r="M112" s="536">
        <f t="shared" si="31"/>
        <v>0</v>
      </c>
      <c r="N112" s="536">
        <f t="shared" si="31"/>
        <v>0</v>
      </c>
      <c r="O112" s="536">
        <f t="shared" si="31"/>
        <v>0</v>
      </c>
      <c r="P112" s="537">
        <f t="shared" si="31"/>
        <v>0</v>
      </c>
      <c r="Q112" s="537">
        <f>Q64+Q73+Q79+Q85+Q91+Q99+Q104</f>
        <v>0</v>
      </c>
      <c r="R112" s="56"/>
      <c r="S112" s="10"/>
      <c r="T112" s="135"/>
      <c r="U112" s="135"/>
      <c r="V112" s="135"/>
      <c r="W112" s="135"/>
      <c r="X112" s="135"/>
      <c r="Y112" s="133"/>
      <c r="Z112" s="111"/>
      <c r="AA112" s="168" t="s">
        <v>623</v>
      </c>
      <c r="AB112" s="169"/>
      <c r="AC112" s="170"/>
      <c r="AD112" s="171"/>
      <c r="AE112" s="171"/>
      <c r="AF112" s="170"/>
      <c r="AG112" s="16"/>
      <c r="AH112" s="16"/>
      <c r="AI112" s="16"/>
      <c r="AL112" s="56"/>
      <c r="AM112" s="20"/>
    </row>
    <row r="113" spans="1:39" s="32" customFormat="1" ht="12.75" customHeight="1" thickBot="1">
      <c r="A113" s="517"/>
      <c r="B113" s="518"/>
      <c r="C113" s="519"/>
      <c r="D113" s="520"/>
      <c r="E113" s="519"/>
      <c r="F113" s="521"/>
      <c r="G113" s="521"/>
      <c r="H113" s="522"/>
      <c r="I113" s="522"/>
      <c r="J113" s="523"/>
      <c r="K113" s="524"/>
      <c r="L113" s="524"/>
      <c r="M113" s="525"/>
      <c r="N113" s="524"/>
      <c r="O113" s="524"/>
      <c r="P113" s="525"/>
      <c r="Q113" s="525"/>
      <c r="R113" s="56"/>
      <c r="S113" s="10"/>
      <c r="T113" s="135"/>
      <c r="U113" s="135"/>
      <c r="V113" s="135"/>
      <c r="W113" s="135"/>
      <c r="X113" s="135"/>
      <c r="Y113" s="133"/>
      <c r="Z113" s="111"/>
      <c r="AA113" s="168"/>
      <c r="AB113" s="169"/>
      <c r="AC113" s="170"/>
      <c r="AD113" s="171"/>
      <c r="AE113" s="171"/>
      <c r="AF113" s="170"/>
      <c r="AG113" s="16"/>
      <c r="AH113" s="16"/>
      <c r="AI113" s="16"/>
      <c r="AL113" s="56"/>
      <c r="AM113" s="20"/>
    </row>
    <row r="114" spans="1:39" ht="12.75" customHeight="1">
      <c r="C114" s="144"/>
      <c r="D114" s="150"/>
      <c r="E114" s="144"/>
      <c r="I114" s="538"/>
      <c r="J114" s="539"/>
      <c r="K114" s="540"/>
      <c r="L114" s="540"/>
      <c r="M114" s="538"/>
      <c r="N114" s="538"/>
      <c r="O114" s="538"/>
      <c r="P114" s="538"/>
      <c r="Q114" s="538"/>
      <c r="S114" s="172"/>
      <c r="T114" s="173"/>
      <c r="U114" s="130"/>
      <c r="V114" s="174"/>
      <c r="W114" s="16"/>
      <c r="X114" s="16"/>
      <c r="Y114" s="16"/>
      <c r="Z114" s="51"/>
      <c r="AA114" s="175" t="s">
        <v>624</v>
      </c>
      <c r="AB114" s="176"/>
      <c r="AC114" s="176"/>
      <c r="AD114" s="177"/>
      <c r="AE114" s="177"/>
      <c r="AF114" s="176"/>
    </row>
    <row r="115" spans="1:39" ht="36">
      <c r="A115" s="79" t="s">
        <v>238</v>
      </c>
      <c r="B115" s="32" t="s">
        <v>129</v>
      </c>
      <c r="C115" s="146"/>
      <c r="D115" s="150"/>
      <c r="E115" s="144"/>
      <c r="G115" s="178"/>
      <c r="H115" s="16"/>
      <c r="I115" s="16"/>
      <c r="J115" s="179"/>
      <c r="K115" s="474" t="s">
        <v>440</v>
      </c>
      <c r="L115" s="475" t="s">
        <v>441</v>
      </c>
      <c r="M115" s="476" t="s">
        <v>428</v>
      </c>
      <c r="N115" s="477" t="s">
        <v>430</v>
      </c>
      <c r="O115" s="477" t="s">
        <v>431</v>
      </c>
      <c r="P115" s="477" t="s">
        <v>432</v>
      </c>
      <c r="Q115" s="459" t="s">
        <v>668</v>
      </c>
      <c r="S115" s="172"/>
      <c r="T115" s="178"/>
      <c r="U115" s="178"/>
      <c r="V115" s="32"/>
      <c r="W115" s="16"/>
      <c r="X115" s="16"/>
      <c r="Y115" s="16"/>
      <c r="Z115" s="51"/>
      <c r="AA115" s="180" t="s">
        <v>18</v>
      </c>
      <c r="AB115" s="46"/>
      <c r="AC115" s="46"/>
      <c r="AD115" s="149"/>
      <c r="AE115" s="149"/>
      <c r="AF115" s="46"/>
    </row>
    <row r="116" spans="1:39" ht="12.75" customHeight="1">
      <c r="A116" s="16"/>
      <c r="B116" s="182" t="s">
        <v>443</v>
      </c>
      <c r="C116" s="138"/>
      <c r="D116" s="139"/>
      <c r="E116" s="138"/>
      <c r="F116" s="25"/>
      <c r="G116" s="139"/>
      <c r="H116" s="141"/>
      <c r="I116" s="141" t="s">
        <v>142</v>
      </c>
      <c r="J116" s="183"/>
      <c r="K116" s="460">
        <f>SUM(K117:K121)</f>
        <v>0</v>
      </c>
      <c r="L116" s="460">
        <f>SUM(L117:L121)</f>
        <v>0</v>
      </c>
      <c r="M116" s="478">
        <f>SUM(M117:M121)</f>
        <v>0</v>
      </c>
      <c r="N116" s="478">
        <f t="shared" ref="N116:P116" si="32">SUM(N117:N121)</f>
        <v>0</v>
      </c>
      <c r="O116" s="478">
        <f t="shared" si="32"/>
        <v>0</v>
      </c>
      <c r="P116" s="478">
        <f t="shared" si="32"/>
        <v>0</v>
      </c>
      <c r="Q116" s="478">
        <f>SUM(Q117:Q121)</f>
        <v>0</v>
      </c>
      <c r="R116" s="143"/>
      <c r="S116" s="172"/>
      <c r="T116" s="173"/>
      <c r="U116" s="130"/>
      <c r="V116" s="174"/>
      <c r="W116" s="16"/>
      <c r="X116" s="16"/>
      <c r="Y116" s="184"/>
      <c r="Z116" s="51"/>
      <c r="AA116" s="181" t="s">
        <v>629</v>
      </c>
      <c r="AB116" s="152"/>
      <c r="AC116" s="41"/>
      <c r="AD116" s="152"/>
      <c r="AE116" s="152"/>
      <c r="AF116" s="41"/>
    </row>
    <row r="117" spans="1:39" ht="12.75" customHeight="1">
      <c r="A117" s="16"/>
      <c r="C117" s="16"/>
      <c r="D117" s="16"/>
      <c r="E117" s="16"/>
      <c r="G117" s="16"/>
      <c r="H117" s="16"/>
      <c r="I117" s="16"/>
      <c r="J117" s="16"/>
      <c r="K117" s="462"/>
      <c r="L117" s="462"/>
      <c r="M117" s="463"/>
      <c r="N117" s="463"/>
      <c r="O117" s="466"/>
      <c r="P117" s="466"/>
      <c r="Q117" s="466"/>
      <c r="R117" s="16"/>
      <c r="S117" s="189" t="s">
        <v>174</v>
      </c>
      <c r="T117" s="190" t="s">
        <v>175</v>
      </c>
      <c r="U117" s="191" t="s">
        <v>176</v>
      </c>
      <c r="V117" s="192" t="s">
        <v>246</v>
      </c>
      <c r="W117" s="193" t="s">
        <v>177</v>
      </c>
      <c r="X117" s="194" t="s">
        <v>632</v>
      </c>
      <c r="Y117" s="195" t="s">
        <v>636</v>
      </c>
      <c r="Z117" s="196" t="s">
        <v>637</v>
      </c>
      <c r="AA117" s="185" t="s">
        <v>630</v>
      </c>
      <c r="AB117" s="185"/>
      <c r="AC117" s="185"/>
      <c r="AD117" s="185"/>
      <c r="AE117" s="185"/>
      <c r="AF117" s="185"/>
    </row>
    <row r="118" spans="1:39" ht="12.75" customHeight="1">
      <c r="A118" s="1">
        <v>21000</v>
      </c>
      <c r="B118" s="16" t="s">
        <v>451</v>
      </c>
      <c r="C118" s="130"/>
      <c r="D118" s="131"/>
      <c r="E118" s="130"/>
      <c r="F118" s="54"/>
      <c r="G118" s="51"/>
      <c r="H118" s="198"/>
      <c r="I118" s="199"/>
      <c r="J118" s="147"/>
      <c r="K118" s="462"/>
      <c r="L118" s="462"/>
      <c r="M118" s="463">
        <f>K118+L118</f>
        <v>0</v>
      </c>
      <c r="N118" s="463"/>
      <c r="O118" s="466"/>
      <c r="P118" s="466"/>
      <c r="Q118" s="466"/>
      <c r="R118" s="200" t="s">
        <v>72</v>
      </c>
      <c r="S118" s="201"/>
      <c r="T118" s="50">
        <f>$AA$123</f>
        <v>0</v>
      </c>
      <c r="U118" s="50">
        <f>$AA$124</f>
        <v>0</v>
      </c>
      <c r="V118" s="50">
        <f>$AA$125</f>
        <v>0</v>
      </c>
      <c r="W118" s="50">
        <f>$AA$126</f>
        <v>0</v>
      </c>
      <c r="Y118" s="54">
        <v>0</v>
      </c>
      <c r="Z118" s="53">
        <f>X118*Y118</f>
        <v>0</v>
      </c>
      <c r="AA118" s="593" t="s">
        <v>633</v>
      </c>
      <c r="AB118" s="197"/>
      <c r="AC118" s="197"/>
      <c r="AD118" s="197"/>
      <c r="AE118" s="197"/>
      <c r="AF118" s="197"/>
    </row>
    <row r="119" spans="1:39" ht="12.75" customHeight="1">
      <c r="A119" s="1">
        <f>A118+1</f>
        <v>21001</v>
      </c>
      <c r="B119" s="16" t="s">
        <v>452</v>
      </c>
      <c r="C119" s="144"/>
      <c r="D119" s="150"/>
      <c r="E119" s="144"/>
      <c r="F119" s="203"/>
      <c r="G119" s="51"/>
      <c r="H119" s="198"/>
      <c r="I119" s="199"/>
      <c r="J119" s="147"/>
      <c r="K119" s="462"/>
      <c r="L119" s="462"/>
      <c r="M119" s="463">
        <f>K119+L119</f>
        <v>0</v>
      </c>
      <c r="N119" s="463"/>
      <c r="O119" s="466"/>
      <c r="P119" s="466"/>
      <c r="Q119" s="466"/>
      <c r="R119" s="200" t="s">
        <v>72</v>
      </c>
      <c r="S119" s="201"/>
      <c r="Z119" s="53">
        <f>X119*Y119</f>
        <v>0</v>
      </c>
      <c r="AA119" s="202" t="s">
        <v>634</v>
      </c>
      <c r="AB119" s="202"/>
      <c r="AC119" s="202"/>
      <c r="AD119" s="202"/>
      <c r="AE119" s="202"/>
      <c r="AF119" s="202"/>
    </row>
    <row r="120" spans="1:39" ht="12.75" customHeight="1">
      <c r="A120" s="1">
        <f>A119+1</f>
        <v>21002</v>
      </c>
      <c r="C120" s="144"/>
      <c r="D120" s="150"/>
      <c r="E120" s="144"/>
      <c r="F120" s="54"/>
      <c r="G120" s="51"/>
      <c r="H120" s="198"/>
      <c r="I120" s="205"/>
      <c r="J120" s="147"/>
      <c r="K120" s="462"/>
      <c r="L120" s="462"/>
      <c r="M120" s="463">
        <f>K120+L120</f>
        <v>0</v>
      </c>
      <c r="N120" s="463"/>
      <c r="O120" s="466"/>
      <c r="P120" s="466"/>
      <c r="Q120" s="466"/>
      <c r="R120" s="200" t="s">
        <v>72</v>
      </c>
      <c r="S120" s="201"/>
      <c r="Z120" s="53">
        <f>X120*Y120</f>
        <v>0</v>
      </c>
      <c r="AA120" s="204" t="s">
        <v>635</v>
      </c>
      <c r="AB120" s="204"/>
      <c r="AC120" s="204"/>
      <c r="AD120" s="204"/>
      <c r="AE120" s="585"/>
      <c r="AF120" s="585"/>
    </row>
    <row r="121" spans="1:39" ht="12.75" customHeight="1">
      <c r="A121" s="16"/>
      <c r="C121" s="16"/>
      <c r="D121" s="16"/>
      <c r="E121" s="16"/>
      <c r="G121" s="16"/>
      <c r="H121" s="16"/>
      <c r="I121" s="16"/>
      <c r="J121" s="16"/>
      <c r="K121" s="462"/>
      <c r="L121" s="462"/>
      <c r="M121" s="463"/>
      <c r="N121" s="462"/>
      <c r="O121" s="466"/>
      <c r="P121" s="464"/>
      <c r="Q121" s="464"/>
      <c r="R121" s="16"/>
      <c r="S121" s="207"/>
      <c r="AA121" s="208" t="s">
        <v>631</v>
      </c>
      <c r="AB121" s="149"/>
      <c r="AC121" s="46"/>
      <c r="AD121" s="149"/>
      <c r="AE121" s="149"/>
      <c r="AF121" s="46"/>
    </row>
    <row r="122" spans="1:39" ht="12.75" customHeight="1">
      <c r="A122" s="16"/>
      <c r="B122" s="182" t="s">
        <v>444</v>
      </c>
      <c r="C122" s="138"/>
      <c r="D122" s="139"/>
      <c r="E122" s="138"/>
      <c r="F122" s="25"/>
      <c r="G122" s="139"/>
      <c r="H122" s="141"/>
      <c r="I122" s="141" t="s">
        <v>142</v>
      </c>
      <c r="J122" s="183"/>
      <c r="K122" s="460">
        <f>SUM(K123:K126)</f>
        <v>0</v>
      </c>
      <c r="L122" s="460">
        <f>SUM(L123:L126)</f>
        <v>0</v>
      </c>
      <c r="M122" s="478">
        <f>SUM(M123:M126)</f>
        <v>0</v>
      </c>
      <c r="N122" s="479">
        <f t="shared" ref="N122:P122" si="33">SUM(N123:N126)</f>
        <v>0</v>
      </c>
      <c r="O122" s="479">
        <f t="shared" si="33"/>
        <v>0</v>
      </c>
      <c r="P122" s="479">
        <f t="shared" si="33"/>
        <v>0</v>
      </c>
      <c r="Q122" s="479">
        <f>SUM(Q123:Q126)</f>
        <v>0</v>
      </c>
      <c r="R122" s="143"/>
      <c r="S122" s="172"/>
      <c r="AA122" s="14"/>
      <c r="AB122" s="17"/>
    </row>
    <row r="123" spans="1:39" ht="12.75" customHeight="1">
      <c r="A123" s="79"/>
      <c r="B123" s="32"/>
      <c r="C123" s="130" t="s">
        <v>242</v>
      </c>
      <c r="D123" s="131" t="s">
        <v>250</v>
      </c>
      <c r="E123" s="130" t="s">
        <v>176</v>
      </c>
      <c r="F123" s="209"/>
      <c r="G123" s="150" t="s">
        <v>198</v>
      </c>
      <c r="H123" s="52"/>
      <c r="I123" s="52"/>
      <c r="J123" s="210"/>
      <c r="K123" s="211"/>
      <c r="L123" s="211"/>
      <c r="M123" s="480" t="s">
        <v>162</v>
      </c>
      <c r="N123" s="481"/>
      <c r="O123" s="463"/>
      <c r="P123" s="482"/>
      <c r="Q123" s="482"/>
      <c r="S123" s="189" t="s">
        <v>174</v>
      </c>
      <c r="T123" s="190" t="s">
        <v>175</v>
      </c>
      <c r="U123" s="191" t="s">
        <v>176</v>
      </c>
      <c r="V123" s="192" t="s">
        <v>246</v>
      </c>
      <c r="W123" s="193" t="s">
        <v>177</v>
      </c>
      <c r="X123" s="194" t="s">
        <v>632</v>
      </c>
      <c r="Y123" s="195" t="s">
        <v>636</v>
      </c>
      <c r="Z123" s="196" t="s">
        <v>637</v>
      </c>
      <c r="AA123" s="212">
        <v>0</v>
      </c>
      <c r="AB123" s="176" t="s">
        <v>625</v>
      </c>
      <c r="AC123" s="176"/>
      <c r="AD123" s="177"/>
      <c r="AE123" s="177"/>
      <c r="AF123" s="176"/>
    </row>
    <row r="124" spans="1:39" ht="12.75" customHeight="1">
      <c r="A124" s="1">
        <v>22000</v>
      </c>
      <c r="B124" s="16" t="s">
        <v>442</v>
      </c>
      <c r="C124" s="213">
        <v>0</v>
      </c>
      <c r="D124" s="213">
        <f>G21</f>
        <v>0</v>
      </c>
      <c r="E124" s="10">
        <v>0</v>
      </c>
      <c r="F124" s="209" t="s">
        <v>62</v>
      </c>
      <c r="G124" s="10">
        <f>C124+D124+E124</f>
        <v>0</v>
      </c>
      <c r="H124" s="198"/>
      <c r="I124" s="31" t="s">
        <v>114</v>
      </c>
      <c r="J124" s="147"/>
      <c r="K124" s="462"/>
      <c r="L124" s="462"/>
      <c r="M124" s="463">
        <f>K124+L124</f>
        <v>0</v>
      </c>
      <c r="N124" s="463"/>
      <c r="O124" s="463"/>
      <c r="P124" s="466"/>
      <c r="Q124" s="466"/>
      <c r="R124" s="56" t="s">
        <v>72</v>
      </c>
      <c r="S124" s="172"/>
      <c r="T124" s="50">
        <f>$AA$123</f>
        <v>0</v>
      </c>
      <c r="U124" s="50">
        <f>$AA$124</f>
        <v>0</v>
      </c>
      <c r="V124" s="50">
        <f>$AA$125</f>
        <v>0</v>
      </c>
      <c r="W124" s="50">
        <f>$AA$126</f>
        <v>0</v>
      </c>
      <c r="X124" s="50">
        <v>0</v>
      </c>
      <c r="Y124" s="54">
        <v>0</v>
      </c>
      <c r="Z124" s="53">
        <f>X124*Y124</f>
        <v>0</v>
      </c>
      <c r="AA124" s="214">
        <v>0</v>
      </c>
      <c r="AB124" s="46" t="s">
        <v>626</v>
      </c>
      <c r="AC124" s="46"/>
      <c r="AD124" s="149"/>
      <c r="AE124" s="149"/>
      <c r="AF124" s="46"/>
    </row>
    <row r="125" spans="1:39" ht="12.75" customHeight="1">
      <c r="C125" s="144"/>
      <c r="D125" s="150"/>
      <c r="E125" s="144"/>
      <c r="F125" s="203"/>
      <c r="G125" s="144"/>
      <c r="H125" s="31"/>
      <c r="I125" s="215"/>
      <c r="J125" s="215"/>
      <c r="K125" s="385"/>
      <c r="L125" s="385"/>
      <c r="M125" s="462"/>
      <c r="N125" s="463"/>
      <c r="O125" s="463"/>
      <c r="P125" s="464"/>
      <c r="Q125" s="464"/>
      <c r="S125" s="172"/>
      <c r="AA125" s="217">
        <v>0</v>
      </c>
      <c r="AB125" s="41" t="s">
        <v>627</v>
      </c>
      <c r="AC125" s="41"/>
      <c r="AD125" s="152"/>
      <c r="AE125" s="152"/>
      <c r="AF125" s="41"/>
    </row>
    <row r="126" spans="1:39" ht="12.75" customHeight="1">
      <c r="C126" s="144"/>
      <c r="D126" s="150"/>
      <c r="E126" s="144"/>
      <c r="F126" s="203"/>
      <c r="G126" s="144"/>
      <c r="H126" s="31"/>
      <c r="I126" s="215"/>
      <c r="J126" s="215"/>
      <c r="K126" s="487"/>
      <c r="L126" s="487"/>
      <c r="M126" s="488"/>
      <c r="N126" s="488"/>
      <c r="O126" s="463"/>
      <c r="P126" s="512"/>
      <c r="Q126" s="512"/>
      <c r="S126" s="172"/>
      <c r="AA126" s="218">
        <v>0</v>
      </c>
      <c r="AB126" s="188" t="s">
        <v>628</v>
      </c>
      <c r="AC126" s="187"/>
      <c r="AD126" s="188"/>
      <c r="AE126" s="188"/>
      <c r="AF126" s="187"/>
    </row>
    <row r="127" spans="1:39" ht="12.75" customHeight="1">
      <c r="B127" s="137" t="s">
        <v>273</v>
      </c>
      <c r="C127" s="155"/>
      <c r="D127" s="156"/>
      <c r="E127" s="155"/>
      <c r="F127" s="219"/>
      <c r="G127" s="155"/>
      <c r="H127" s="141"/>
      <c r="I127" s="141" t="s">
        <v>142</v>
      </c>
      <c r="J127" s="183"/>
      <c r="K127" s="460">
        <f t="shared" ref="K127:P127" si="34">SUM(K128:K145)</f>
        <v>0</v>
      </c>
      <c r="L127" s="460">
        <f t="shared" si="34"/>
        <v>0</v>
      </c>
      <c r="M127" s="479">
        <f t="shared" si="34"/>
        <v>0</v>
      </c>
      <c r="N127" s="479">
        <f t="shared" si="34"/>
        <v>0</v>
      </c>
      <c r="O127" s="479">
        <f t="shared" si="34"/>
        <v>0</v>
      </c>
      <c r="P127" s="479">
        <f t="shared" si="34"/>
        <v>0</v>
      </c>
      <c r="Q127" s="479">
        <f>SUM(Q128:Q145)</f>
        <v>0</v>
      </c>
      <c r="S127" s="172"/>
      <c r="Z127" s="599"/>
      <c r="AA127" s="220" t="s">
        <v>137</v>
      </c>
      <c r="AB127" s="16"/>
      <c r="AD127" s="16"/>
      <c r="AE127" s="16"/>
    </row>
    <row r="128" spans="1:39" ht="25.5">
      <c r="C128" s="221" t="s">
        <v>242</v>
      </c>
      <c r="D128" s="222" t="s">
        <v>250</v>
      </c>
      <c r="E128" s="223" t="s">
        <v>176</v>
      </c>
      <c r="F128" s="54"/>
      <c r="G128" s="224" t="s">
        <v>198</v>
      </c>
      <c r="H128" s="225" t="s">
        <v>118</v>
      </c>
      <c r="I128" s="226" t="s">
        <v>274</v>
      </c>
      <c r="J128" s="210"/>
      <c r="K128" s="211"/>
      <c r="L128" s="211"/>
      <c r="M128" s="480" t="s">
        <v>162</v>
      </c>
      <c r="N128" s="480"/>
      <c r="O128" s="463"/>
      <c r="P128" s="484"/>
      <c r="Q128" s="484"/>
      <c r="S128" s="189" t="s">
        <v>174</v>
      </c>
      <c r="T128" s="190" t="s">
        <v>175</v>
      </c>
      <c r="U128" s="191" t="s">
        <v>176</v>
      </c>
      <c r="V128" s="192" t="s">
        <v>246</v>
      </c>
      <c r="W128" s="193" t="s">
        <v>177</v>
      </c>
      <c r="X128" s="194" t="s">
        <v>632</v>
      </c>
      <c r="Y128" s="195" t="s">
        <v>636</v>
      </c>
      <c r="Z128" s="601" t="s">
        <v>637</v>
      </c>
      <c r="AA128" s="594" t="s">
        <v>639</v>
      </c>
      <c r="AB128" s="594"/>
      <c r="AC128" s="594"/>
      <c r="AD128" s="594"/>
      <c r="AE128" s="594"/>
      <c r="AF128" s="594"/>
    </row>
    <row r="129" spans="1:37" ht="12.75" customHeight="1">
      <c r="A129" s="1">
        <v>23100</v>
      </c>
      <c r="B129" s="16" t="s">
        <v>454</v>
      </c>
      <c r="C129" s="213">
        <v>0</v>
      </c>
      <c r="D129" s="213">
        <v>0</v>
      </c>
      <c r="E129" s="213">
        <v>0</v>
      </c>
      <c r="F129" s="209"/>
      <c r="G129" s="213">
        <f>C129+D129+E129</f>
        <v>0</v>
      </c>
      <c r="H129" s="198">
        <v>0</v>
      </c>
      <c r="I129" s="205">
        <f>ROUND(($H129*108.33%)*2,1)/2</f>
        <v>0</v>
      </c>
      <c r="J129" s="147"/>
      <c r="K129" s="462"/>
      <c r="L129" s="462">
        <f>ROUND((G129*I129)*2,1)/2</f>
        <v>0</v>
      </c>
      <c r="M129" s="463">
        <f>K129+L129</f>
        <v>0</v>
      </c>
      <c r="N129" s="463"/>
      <c r="O129" s="463"/>
      <c r="P129" s="466"/>
      <c r="Q129" s="466"/>
      <c r="S129" s="172"/>
      <c r="T129" s="227">
        <f>$AA$123</f>
        <v>0</v>
      </c>
      <c r="U129" s="228">
        <f>$AA$124</f>
        <v>0</v>
      </c>
      <c r="V129" s="229">
        <f>$AA$125</f>
        <v>0</v>
      </c>
      <c r="W129" s="230">
        <f>$AA$126</f>
        <v>0</v>
      </c>
      <c r="X129" s="50">
        <v>0</v>
      </c>
      <c r="Y129" s="54">
        <v>0</v>
      </c>
      <c r="Z129" s="599">
        <f>X129*Y129</f>
        <v>0</v>
      </c>
      <c r="AA129" s="594" t="s">
        <v>638</v>
      </c>
      <c r="AB129" s="594"/>
      <c r="AC129" s="594"/>
      <c r="AD129" s="594"/>
      <c r="AE129" s="594"/>
      <c r="AF129" s="594"/>
    </row>
    <row r="130" spans="1:37" ht="12.75" customHeight="1">
      <c r="A130" s="1">
        <f>A129+1</f>
        <v>23101</v>
      </c>
      <c r="B130" s="16" t="s">
        <v>525</v>
      </c>
      <c r="C130" s="213">
        <v>0</v>
      </c>
      <c r="D130" s="213">
        <v>0</v>
      </c>
      <c r="E130" s="213">
        <v>0</v>
      </c>
      <c r="F130" s="209"/>
      <c r="G130" s="213">
        <f>C130+D130+E130</f>
        <v>0</v>
      </c>
      <c r="H130" s="198">
        <v>0</v>
      </c>
      <c r="I130" s="205">
        <f>ROUND(($H130*108.33%)*2,1)/2</f>
        <v>0</v>
      </c>
      <c r="J130" s="147"/>
      <c r="K130" s="462"/>
      <c r="L130" s="462">
        <f>ROUND((G130*I130)*2,1)/2</f>
        <v>0</v>
      </c>
      <c r="M130" s="463">
        <f>K130+L130</f>
        <v>0</v>
      </c>
      <c r="N130" s="463"/>
      <c r="O130" s="463"/>
      <c r="P130" s="466"/>
      <c r="Q130" s="466"/>
      <c r="S130" s="172"/>
      <c r="T130" s="227"/>
      <c r="U130" s="228"/>
      <c r="V130" s="229"/>
      <c r="W130" s="230"/>
      <c r="Z130" s="599">
        <f t="shared" ref="Z130:Z136" si="35">X130*Y130</f>
        <v>0</v>
      </c>
      <c r="AA130" s="594"/>
    </row>
    <row r="131" spans="1:37" ht="12.75" customHeight="1">
      <c r="A131" s="1">
        <f t="shared" ref="A131:A141" si="36">A130+1</f>
        <v>23102</v>
      </c>
      <c r="B131" s="16" t="s">
        <v>455</v>
      </c>
      <c r="C131" s="213">
        <v>0</v>
      </c>
      <c r="D131" s="213">
        <v>0</v>
      </c>
      <c r="E131" s="213">
        <v>0</v>
      </c>
      <c r="F131" s="203"/>
      <c r="G131" s="213">
        <f>C131+D131+E131</f>
        <v>0</v>
      </c>
      <c r="H131" s="198">
        <v>0</v>
      </c>
      <c r="I131" s="205">
        <f t="shared" ref="I131:I141" si="37">ROUND(($H131*108.33%)*2,1)/2</f>
        <v>0</v>
      </c>
      <c r="J131" s="147"/>
      <c r="K131" s="462"/>
      <c r="L131" s="462">
        <f>ROUND((G131*I131)*2,1)/2</f>
        <v>0</v>
      </c>
      <c r="M131" s="463">
        <f t="shared" ref="M131:M141" si="38">K131+L131</f>
        <v>0</v>
      </c>
      <c r="N131" s="463"/>
      <c r="O131" s="463"/>
      <c r="P131" s="466"/>
      <c r="Q131" s="466"/>
      <c r="S131" s="172"/>
      <c r="Z131" s="53">
        <f>X131*Y131</f>
        <v>0</v>
      </c>
      <c r="AA131" s="231"/>
    </row>
    <row r="132" spans="1:37" ht="12.75" customHeight="1">
      <c r="A132" s="1">
        <f t="shared" si="36"/>
        <v>23103</v>
      </c>
      <c r="B132" s="16" t="s">
        <v>275</v>
      </c>
      <c r="C132" s="213">
        <v>0</v>
      </c>
      <c r="D132" s="213">
        <v>0</v>
      </c>
      <c r="E132" s="213">
        <v>0</v>
      </c>
      <c r="F132" s="209"/>
      <c r="G132" s="213">
        <f>C132+D132+E132</f>
        <v>0</v>
      </c>
      <c r="H132" s="198">
        <v>0</v>
      </c>
      <c r="I132" s="205">
        <f t="shared" si="37"/>
        <v>0</v>
      </c>
      <c r="J132" s="147"/>
      <c r="K132" s="462"/>
      <c r="L132" s="462">
        <f t="shared" ref="L132:L141" si="39">ROUND((G132*I132)*2,1)/2</f>
        <v>0</v>
      </c>
      <c r="M132" s="463">
        <f t="shared" si="38"/>
        <v>0</v>
      </c>
      <c r="N132" s="463"/>
      <c r="O132" s="463"/>
      <c r="P132" s="466"/>
      <c r="Q132" s="466"/>
      <c r="R132" s="56" t="s">
        <v>72</v>
      </c>
      <c r="S132" s="172"/>
      <c r="Z132" s="53">
        <f t="shared" si="35"/>
        <v>0</v>
      </c>
      <c r="AA132" s="232" t="s">
        <v>22</v>
      </c>
      <c r="AB132" s="233"/>
      <c r="AC132" s="176"/>
      <c r="AD132" s="177"/>
      <c r="AE132" s="177"/>
      <c r="AF132" s="176"/>
    </row>
    <row r="133" spans="1:37" ht="12.75" customHeight="1">
      <c r="A133" s="1">
        <f t="shared" si="36"/>
        <v>23104</v>
      </c>
      <c r="B133" s="16" t="s">
        <v>496</v>
      </c>
      <c r="C133" s="213"/>
      <c r="D133" s="213"/>
      <c r="E133" s="213"/>
      <c r="F133" s="234" t="s">
        <v>269</v>
      </c>
      <c r="G133" s="10">
        <v>0</v>
      </c>
      <c r="H133" s="198">
        <v>0</v>
      </c>
      <c r="I133" s="205">
        <f t="shared" si="37"/>
        <v>0</v>
      </c>
      <c r="J133" s="147"/>
      <c r="K133" s="462"/>
      <c r="L133" s="462">
        <f t="shared" si="39"/>
        <v>0</v>
      </c>
      <c r="M133" s="463">
        <f t="shared" si="38"/>
        <v>0</v>
      </c>
      <c r="N133" s="463"/>
      <c r="O133" s="463"/>
      <c r="P133" s="466"/>
      <c r="Q133" s="466"/>
      <c r="R133" s="56" t="s">
        <v>72</v>
      </c>
      <c r="S133" s="172"/>
      <c r="Z133" s="53">
        <f t="shared" si="35"/>
        <v>0</v>
      </c>
      <c r="AA133" s="235" t="s">
        <v>494</v>
      </c>
      <c r="AB133" s="151"/>
      <c r="AC133" s="41"/>
      <c r="AD133" s="152"/>
      <c r="AE133" s="152"/>
      <c r="AF133" s="41"/>
    </row>
    <row r="134" spans="1:37" ht="12.75" customHeight="1">
      <c r="A134" s="1">
        <f t="shared" si="36"/>
        <v>23105</v>
      </c>
      <c r="B134" s="16" t="s">
        <v>453</v>
      </c>
      <c r="C134" s="213">
        <v>0</v>
      </c>
      <c r="D134" s="213">
        <v>0</v>
      </c>
      <c r="E134" s="213">
        <v>0</v>
      </c>
      <c r="F134" s="209"/>
      <c r="G134" s="213">
        <f>D134+C134+E134</f>
        <v>0</v>
      </c>
      <c r="H134" s="198">
        <v>0</v>
      </c>
      <c r="I134" s="205">
        <f t="shared" si="37"/>
        <v>0</v>
      </c>
      <c r="J134" s="147"/>
      <c r="K134" s="462"/>
      <c r="L134" s="462">
        <f t="shared" si="39"/>
        <v>0</v>
      </c>
      <c r="M134" s="463">
        <f t="shared" si="38"/>
        <v>0</v>
      </c>
      <c r="N134" s="463"/>
      <c r="O134" s="463"/>
      <c r="P134" s="466"/>
      <c r="Q134" s="466"/>
      <c r="S134" s="172"/>
      <c r="Z134" s="53">
        <f t="shared" si="35"/>
        <v>0</v>
      </c>
      <c r="AA134" s="316" t="s">
        <v>640</v>
      </c>
      <c r="AB134" s="186"/>
      <c r="AC134" s="187"/>
      <c r="AD134" s="188"/>
      <c r="AE134" s="188"/>
      <c r="AF134" s="187"/>
    </row>
    <row r="135" spans="1:37" ht="12.75" customHeight="1">
      <c r="A135" s="1">
        <f t="shared" si="36"/>
        <v>23106</v>
      </c>
      <c r="B135" s="16" t="s">
        <v>526</v>
      </c>
      <c r="C135" s="213">
        <v>0</v>
      </c>
      <c r="D135" s="213">
        <v>0</v>
      </c>
      <c r="E135" s="213">
        <v>0</v>
      </c>
      <c r="F135" s="209"/>
      <c r="G135" s="213">
        <f>D135+C135+E135</f>
        <v>0</v>
      </c>
      <c r="H135" s="198">
        <v>0</v>
      </c>
      <c r="I135" s="205">
        <f t="shared" si="37"/>
        <v>0</v>
      </c>
      <c r="J135" s="147"/>
      <c r="K135" s="462"/>
      <c r="L135" s="462">
        <f t="shared" si="39"/>
        <v>0</v>
      </c>
      <c r="M135" s="463">
        <f t="shared" si="38"/>
        <v>0</v>
      </c>
      <c r="N135" s="463"/>
      <c r="O135" s="463"/>
      <c r="P135" s="466"/>
      <c r="Q135" s="466"/>
      <c r="S135" s="172"/>
      <c r="Z135" s="53">
        <f t="shared" si="35"/>
        <v>0</v>
      </c>
      <c r="AA135" s="236" t="s">
        <v>71</v>
      </c>
      <c r="AB135" s="237"/>
      <c r="AC135" s="238"/>
      <c r="AD135" s="239"/>
      <c r="AE135" s="239"/>
      <c r="AF135" s="238"/>
    </row>
    <row r="136" spans="1:37" ht="12.75" customHeight="1">
      <c r="A136" s="1">
        <f t="shared" si="36"/>
        <v>23107</v>
      </c>
      <c r="B136" s="16" t="s">
        <v>241</v>
      </c>
      <c r="C136" s="213">
        <v>0</v>
      </c>
      <c r="D136" s="213">
        <v>0</v>
      </c>
      <c r="E136" s="213">
        <v>0</v>
      </c>
      <c r="F136" s="209"/>
      <c r="G136" s="213">
        <f>D136+C136+E136</f>
        <v>0</v>
      </c>
      <c r="H136" s="198">
        <v>0</v>
      </c>
      <c r="I136" s="205">
        <f t="shared" si="37"/>
        <v>0</v>
      </c>
      <c r="J136" s="147"/>
      <c r="K136" s="462"/>
      <c r="L136" s="462">
        <f>ROUND((G136*I136)*2,1)/2</f>
        <v>0</v>
      </c>
      <c r="M136" s="463">
        <f>K136+L136</f>
        <v>0</v>
      </c>
      <c r="N136" s="463"/>
      <c r="O136" s="463"/>
      <c r="P136" s="466"/>
      <c r="Q136" s="466"/>
      <c r="S136" s="172"/>
      <c r="Z136" s="53">
        <f t="shared" si="35"/>
        <v>0</v>
      </c>
      <c r="AA136" s="14"/>
    </row>
    <row r="137" spans="1:37" ht="12.75" customHeight="1">
      <c r="A137" s="1">
        <f t="shared" si="36"/>
        <v>23108</v>
      </c>
      <c r="B137" s="16" t="s">
        <v>497</v>
      </c>
      <c r="C137" s="213">
        <v>0</v>
      </c>
      <c r="D137" s="213">
        <v>0</v>
      </c>
      <c r="E137" s="213">
        <v>0</v>
      </c>
      <c r="F137" s="209"/>
      <c r="G137" s="213">
        <f>D137+C137+E137</f>
        <v>0</v>
      </c>
      <c r="H137" s="198">
        <v>0</v>
      </c>
      <c r="I137" s="205">
        <f t="shared" si="37"/>
        <v>0</v>
      </c>
      <c r="J137" s="147"/>
      <c r="K137" s="462"/>
      <c r="L137" s="462">
        <f t="shared" si="39"/>
        <v>0</v>
      </c>
      <c r="M137" s="463">
        <f t="shared" si="38"/>
        <v>0</v>
      </c>
      <c r="N137" s="463"/>
      <c r="O137" s="463"/>
      <c r="P137" s="466"/>
      <c r="Q137" s="466"/>
      <c r="S137" s="172"/>
      <c r="AA137" s="14"/>
    </row>
    <row r="138" spans="1:37" ht="12.75" customHeight="1">
      <c r="A138" s="1">
        <f t="shared" si="36"/>
        <v>23109</v>
      </c>
      <c r="B138" s="16" t="s">
        <v>527</v>
      </c>
      <c r="C138" s="213">
        <v>0</v>
      </c>
      <c r="D138" s="213">
        <v>0</v>
      </c>
      <c r="E138" s="213">
        <v>0</v>
      </c>
      <c r="F138" s="209"/>
      <c r="G138" s="213">
        <f t="shared" ref="G138:G141" si="40">D138+C138+E138</f>
        <v>0</v>
      </c>
      <c r="H138" s="205">
        <v>0</v>
      </c>
      <c r="I138" s="198">
        <f t="shared" si="37"/>
        <v>0</v>
      </c>
      <c r="J138" s="240"/>
      <c r="K138" s="211"/>
      <c r="L138" s="211">
        <f t="shared" si="39"/>
        <v>0</v>
      </c>
      <c r="M138" s="463">
        <f t="shared" si="38"/>
        <v>0</v>
      </c>
      <c r="N138" s="463"/>
      <c r="O138" s="463"/>
      <c r="P138" s="466"/>
      <c r="Q138" s="466"/>
      <c r="S138" s="172"/>
      <c r="AA138" s="14"/>
      <c r="AK138" s="31"/>
    </row>
    <row r="139" spans="1:37" ht="12.75" customHeight="1">
      <c r="A139" s="1">
        <f t="shared" si="36"/>
        <v>23110</v>
      </c>
      <c r="B139" s="16" t="s">
        <v>476</v>
      </c>
      <c r="C139" s="213">
        <v>0</v>
      </c>
      <c r="D139" s="213">
        <v>0</v>
      </c>
      <c r="E139" s="213">
        <v>0</v>
      </c>
      <c r="F139" s="209"/>
      <c r="G139" s="213">
        <f t="shared" si="40"/>
        <v>0</v>
      </c>
      <c r="H139" s="205">
        <v>0</v>
      </c>
      <c r="I139" s="198">
        <f>ROUND(($H139*108.33%)*2,1)/2</f>
        <v>0</v>
      </c>
      <c r="J139" s="240"/>
      <c r="K139" s="211"/>
      <c r="L139" s="211">
        <f>ROUND((G139*I139)*2,1)/2</f>
        <v>0</v>
      </c>
      <c r="M139" s="463">
        <f t="shared" si="38"/>
        <v>0</v>
      </c>
      <c r="N139" s="463"/>
      <c r="O139" s="463"/>
      <c r="P139" s="466"/>
      <c r="Q139" s="466"/>
      <c r="S139" s="172"/>
      <c r="AA139" s="14"/>
      <c r="AK139" s="31"/>
    </row>
    <row r="140" spans="1:37" ht="12.75" customHeight="1">
      <c r="A140" s="1">
        <f t="shared" si="36"/>
        <v>23111</v>
      </c>
      <c r="B140" s="16" t="s">
        <v>498</v>
      </c>
      <c r="C140" s="213">
        <v>0</v>
      </c>
      <c r="D140" s="213">
        <v>0</v>
      </c>
      <c r="E140" s="213">
        <v>0</v>
      </c>
      <c r="F140" s="209"/>
      <c r="G140" s="213">
        <f t="shared" si="40"/>
        <v>0</v>
      </c>
      <c r="H140" s="205">
        <v>0</v>
      </c>
      <c r="I140" s="198">
        <f t="shared" si="37"/>
        <v>0</v>
      </c>
      <c r="J140" s="240"/>
      <c r="K140" s="211"/>
      <c r="L140" s="211">
        <f t="shared" si="39"/>
        <v>0</v>
      </c>
      <c r="M140" s="463">
        <f t="shared" si="38"/>
        <v>0</v>
      </c>
      <c r="N140" s="463"/>
      <c r="O140" s="463"/>
      <c r="P140" s="466"/>
      <c r="Q140" s="466"/>
      <c r="S140" s="172"/>
      <c r="AA140" s="14"/>
      <c r="AK140" s="31"/>
    </row>
    <row r="141" spans="1:37" ht="12.75" customHeight="1">
      <c r="A141" s="1">
        <f t="shared" si="36"/>
        <v>23112</v>
      </c>
      <c r="B141" s="16" t="s">
        <v>661</v>
      </c>
      <c r="C141" s="213">
        <v>0</v>
      </c>
      <c r="D141" s="213">
        <v>0</v>
      </c>
      <c r="E141" s="213">
        <v>0</v>
      </c>
      <c r="F141" s="209"/>
      <c r="G141" s="213">
        <f t="shared" si="40"/>
        <v>0</v>
      </c>
      <c r="H141" s="205">
        <v>0</v>
      </c>
      <c r="I141" s="198">
        <f t="shared" si="37"/>
        <v>0</v>
      </c>
      <c r="J141" s="240"/>
      <c r="K141" s="211"/>
      <c r="L141" s="211">
        <f t="shared" si="39"/>
        <v>0</v>
      </c>
      <c r="M141" s="463">
        <f t="shared" si="38"/>
        <v>0</v>
      </c>
      <c r="N141" s="463"/>
      <c r="O141" s="463"/>
      <c r="P141" s="466"/>
      <c r="Q141" s="466"/>
      <c r="S141" s="172"/>
      <c r="AA141" s="14"/>
      <c r="AK141" s="31"/>
    </row>
    <row r="142" spans="1:37" ht="12.75" customHeight="1">
      <c r="C142" s="213"/>
      <c r="D142" s="213"/>
      <c r="E142" s="213"/>
      <c r="F142" s="209"/>
      <c r="G142" s="213"/>
      <c r="H142" s="205"/>
      <c r="I142" s="198"/>
      <c r="J142" s="240"/>
      <c r="K142" s="211"/>
      <c r="L142" s="211"/>
      <c r="M142" s="463"/>
      <c r="N142" s="463"/>
      <c r="O142" s="463"/>
      <c r="P142" s="466"/>
      <c r="Q142" s="466"/>
      <c r="S142" s="172"/>
      <c r="AA142" s="14"/>
      <c r="AK142" s="31"/>
    </row>
    <row r="143" spans="1:37" ht="12.75" customHeight="1">
      <c r="A143" s="1">
        <v>23119</v>
      </c>
      <c r="B143" s="16" t="s">
        <v>528</v>
      </c>
      <c r="C143" s="241">
        <f>$G$24</f>
        <v>0</v>
      </c>
      <c r="D143" s="213" t="s">
        <v>149</v>
      </c>
      <c r="E143" s="10" t="s">
        <v>234</v>
      </c>
      <c r="F143" s="209">
        <f>SUM(L128:L141)-L132-L133</f>
        <v>0</v>
      </c>
      <c r="G143" s="242" t="s">
        <v>73</v>
      </c>
      <c r="H143" s="205"/>
      <c r="I143" s="243"/>
      <c r="J143" s="147"/>
      <c r="K143" s="462"/>
      <c r="L143" s="462">
        <f>ROUND((F143*C143%)*2,1)/2</f>
        <v>0</v>
      </c>
      <c r="M143" s="463">
        <f>K143+L143</f>
        <v>0</v>
      </c>
      <c r="N143" s="463"/>
      <c r="O143" s="463"/>
      <c r="P143" s="466"/>
      <c r="Q143" s="466"/>
      <c r="S143" s="172"/>
      <c r="AA143" s="208" t="s">
        <v>495</v>
      </c>
      <c r="AB143" s="148"/>
      <c r="AC143" s="46"/>
      <c r="AD143" s="149"/>
      <c r="AE143" s="149"/>
      <c r="AF143" s="46"/>
    </row>
    <row r="144" spans="1:37" ht="12.75" customHeight="1">
      <c r="B144" s="16" t="s">
        <v>529</v>
      </c>
      <c r="C144" s="241">
        <f>$G$24</f>
        <v>0</v>
      </c>
      <c r="D144" s="213" t="s">
        <v>149</v>
      </c>
      <c r="E144" s="10" t="s">
        <v>234</v>
      </c>
      <c r="F144" s="209">
        <f>SUM(K128:K141)</f>
        <v>0</v>
      </c>
      <c r="G144" s="242" t="s">
        <v>73</v>
      </c>
      <c r="H144" s="205"/>
      <c r="I144" s="243"/>
      <c r="J144" s="147"/>
      <c r="K144" s="462">
        <f>ROUND((F144*C144%)*2,1)/2</f>
        <v>0</v>
      </c>
      <c r="L144" s="462"/>
      <c r="M144" s="463">
        <f>K144+L144</f>
        <v>0</v>
      </c>
      <c r="N144" s="463"/>
      <c r="O144" s="463"/>
      <c r="P144" s="466"/>
      <c r="Q144" s="466"/>
      <c r="S144" s="172"/>
      <c r="AA144" s="208"/>
      <c r="AB144" s="148"/>
      <c r="AC144" s="46"/>
      <c r="AD144" s="149"/>
      <c r="AE144" s="149"/>
      <c r="AF144" s="46"/>
    </row>
    <row r="145" spans="1:41" ht="12.75" customHeight="1">
      <c r="B145" s="32"/>
      <c r="C145" s="130"/>
      <c r="D145" s="131"/>
      <c r="E145" s="130"/>
      <c r="F145" s="54"/>
      <c r="G145" s="51"/>
      <c r="H145" s="244"/>
      <c r="I145" s="215"/>
      <c r="J145" s="245"/>
      <c r="K145" s="385"/>
      <c r="L145" s="385"/>
      <c r="M145" s="485"/>
      <c r="N145" s="485"/>
      <c r="O145" s="463"/>
      <c r="P145" s="486"/>
      <c r="Q145" s="486"/>
      <c r="S145" s="172"/>
      <c r="T145" s="135"/>
      <c r="U145" s="135"/>
      <c r="V145" s="135"/>
      <c r="W145" s="135"/>
      <c r="X145" s="135"/>
      <c r="Y145" s="133"/>
      <c r="Z145" s="111"/>
      <c r="AA145" s="14"/>
    </row>
    <row r="146" spans="1:41" ht="12.75" customHeight="1">
      <c r="B146" s="137" t="s">
        <v>235</v>
      </c>
      <c r="C146" s="138"/>
      <c r="D146" s="139"/>
      <c r="E146" s="138"/>
      <c r="F146" s="219"/>
      <c r="G146" s="246"/>
      <c r="H146" s="141"/>
      <c r="I146" s="141" t="s">
        <v>142</v>
      </c>
      <c r="J146" s="183"/>
      <c r="K146" s="460">
        <f>SUM(K147:K165)</f>
        <v>0</v>
      </c>
      <c r="L146" s="460">
        <f t="shared" ref="L146:P146" si="41">SUM(L147:L165)</f>
        <v>0</v>
      </c>
      <c r="M146" s="478">
        <f t="shared" si="41"/>
        <v>0</v>
      </c>
      <c r="N146" s="478">
        <f t="shared" si="41"/>
        <v>0</v>
      </c>
      <c r="O146" s="478">
        <f t="shared" si="41"/>
        <v>0</v>
      </c>
      <c r="P146" s="478">
        <f t="shared" si="41"/>
        <v>0</v>
      </c>
      <c r="Q146" s="478">
        <f>SUM(Q147:Q165)</f>
        <v>0</v>
      </c>
      <c r="R146" s="143"/>
      <c r="S146" s="172"/>
      <c r="T146" s="135"/>
      <c r="U146" s="135"/>
      <c r="V146" s="135"/>
      <c r="W146" s="135"/>
      <c r="X146" s="135"/>
      <c r="Y146" s="133"/>
      <c r="Z146" s="111"/>
      <c r="AA146" s="14"/>
    </row>
    <row r="147" spans="1:41" ht="25.5">
      <c r="B147" s="247"/>
      <c r="C147" s="248" t="s">
        <v>242</v>
      </c>
      <c r="D147" s="249" t="s">
        <v>250</v>
      </c>
      <c r="E147" s="248" t="s">
        <v>176</v>
      </c>
      <c r="F147" s="250"/>
      <c r="G147" s="224" t="s">
        <v>198</v>
      </c>
      <c r="H147" s="226" t="s">
        <v>118</v>
      </c>
      <c r="I147" s="251" t="s">
        <v>274</v>
      </c>
      <c r="J147" s="210"/>
      <c r="K147" s="211"/>
      <c r="L147" s="211"/>
      <c r="M147" s="480" t="s">
        <v>162</v>
      </c>
      <c r="N147" s="480" t="s">
        <v>162</v>
      </c>
      <c r="O147" s="480" t="s">
        <v>162</v>
      </c>
      <c r="P147" s="480" t="s">
        <v>162</v>
      </c>
      <c r="Q147" s="480" t="s">
        <v>162</v>
      </c>
      <c r="S147" s="189" t="s">
        <v>174</v>
      </c>
      <c r="T147" s="190" t="s">
        <v>175</v>
      </c>
      <c r="U147" s="191" t="s">
        <v>176</v>
      </c>
      <c r="V147" s="192" t="s">
        <v>246</v>
      </c>
      <c r="W147" s="193" t="s">
        <v>177</v>
      </c>
      <c r="X147" s="194" t="s">
        <v>632</v>
      </c>
      <c r="Y147" s="195" t="s">
        <v>636</v>
      </c>
      <c r="Z147" s="196" t="s">
        <v>637</v>
      </c>
      <c r="AA147" s="613" t="s">
        <v>644</v>
      </c>
      <c r="AB147" s="612"/>
      <c r="AC147" s="612"/>
      <c r="AD147" s="612"/>
      <c r="AE147" s="612"/>
      <c r="AF147" s="612"/>
    </row>
    <row r="148" spans="1:41" ht="12.75" customHeight="1">
      <c r="A148" s="1">
        <v>23200</v>
      </c>
      <c r="B148" s="16" t="s">
        <v>456</v>
      </c>
      <c r="C148" s="213">
        <v>0</v>
      </c>
      <c r="D148" s="213">
        <v>0</v>
      </c>
      <c r="E148" s="213">
        <v>0</v>
      </c>
      <c r="F148" s="209"/>
      <c r="G148" s="213">
        <f>C148+D148+E148</f>
        <v>0</v>
      </c>
      <c r="H148" s="198">
        <v>0</v>
      </c>
      <c r="I148" s="205">
        <f>ROUND(($H148*108.33%)*2,1)/2</f>
        <v>0</v>
      </c>
      <c r="J148" s="147"/>
      <c r="K148" s="462"/>
      <c r="L148" s="462">
        <f>ROUND((G148*I148)*2,1)/2</f>
        <v>0</v>
      </c>
      <c r="M148" s="463">
        <f>K148+L148</f>
        <v>0</v>
      </c>
      <c r="N148" s="463"/>
      <c r="O148" s="463"/>
      <c r="P148" s="466"/>
      <c r="Q148" s="466"/>
      <c r="S148" s="172"/>
      <c r="T148" s="50">
        <f>$AA$123</f>
        <v>0</v>
      </c>
      <c r="U148" s="50">
        <f>$AA$124</f>
        <v>0</v>
      </c>
      <c r="V148" s="50">
        <f>$AA$125</f>
        <v>0</v>
      </c>
      <c r="W148" s="50">
        <f>$AA$126</f>
        <v>0</v>
      </c>
      <c r="X148" s="50">
        <v>0</v>
      </c>
      <c r="Y148" s="54">
        <v>0</v>
      </c>
      <c r="Z148" s="53">
        <f>X148*Y148</f>
        <v>0</v>
      </c>
      <c r="AA148" s="614"/>
      <c r="AB148" s="612"/>
      <c r="AC148" s="612"/>
      <c r="AD148" s="612"/>
      <c r="AE148" s="612"/>
      <c r="AF148" s="612"/>
    </row>
    <row r="149" spans="1:41" ht="12.75" customHeight="1">
      <c r="A149" s="1">
        <f>A148+1</f>
        <v>23201</v>
      </c>
      <c r="B149" s="16" t="s">
        <v>530</v>
      </c>
      <c r="C149" s="213">
        <v>0</v>
      </c>
      <c r="D149" s="213">
        <v>0</v>
      </c>
      <c r="E149" s="213">
        <v>0</v>
      </c>
      <c r="F149" s="209"/>
      <c r="G149" s="213">
        <f t="shared" ref="G149:G161" si="42">C149+D149+E149</f>
        <v>0</v>
      </c>
      <c r="H149" s="198">
        <v>0</v>
      </c>
      <c r="I149" s="205">
        <f>ROUND(($H149*108.33%)*2,1)/2</f>
        <v>0</v>
      </c>
      <c r="J149" s="147"/>
      <c r="K149" s="462"/>
      <c r="L149" s="462">
        <f>ROUND((G149*I149)*2,1)/2</f>
        <v>0</v>
      </c>
      <c r="M149" s="463">
        <f>K149+L149</f>
        <v>0</v>
      </c>
      <c r="N149" s="463"/>
      <c r="O149" s="463"/>
      <c r="P149" s="466"/>
      <c r="Q149" s="466"/>
      <c r="S149" s="172"/>
      <c r="AA149" s="444"/>
      <c r="AB149" s="252"/>
      <c r="AC149" s="252"/>
      <c r="AD149" s="252"/>
      <c r="AE149" s="252"/>
      <c r="AF149" s="252"/>
    </row>
    <row r="150" spans="1:41" ht="12.75" customHeight="1">
      <c r="A150" s="1">
        <f t="shared" ref="A150:A161" si="43">A149+1</f>
        <v>23202</v>
      </c>
      <c r="B150" s="16" t="s">
        <v>457</v>
      </c>
      <c r="C150" s="213">
        <v>0</v>
      </c>
      <c r="D150" s="213">
        <v>0</v>
      </c>
      <c r="E150" s="213">
        <v>0</v>
      </c>
      <c r="F150" s="209"/>
      <c r="G150" s="213">
        <f t="shared" si="42"/>
        <v>0</v>
      </c>
      <c r="H150" s="198">
        <v>0</v>
      </c>
      <c r="I150" s="205">
        <f t="shared" ref="I150:I161" si="44">ROUND(($H150*108.33%)*2,1)/2</f>
        <v>0</v>
      </c>
      <c r="J150" s="147"/>
      <c r="K150" s="462"/>
      <c r="L150" s="462">
        <f t="shared" ref="L150:L160" si="45">ROUND((G150*I150)*2,1)/2</f>
        <v>0</v>
      </c>
      <c r="M150" s="463">
        <f t="shared" ref="M150:M160" si="46">K150+L150</f>
        <v>0</v>
      </c>
      <c r="N150" s="463"/>
      <c r="O150" s="463"/>
      <c r="P150" s="466"/>
      <c r="Q150" s="466"/>
      <c r="S150" s="172"/>
      <c r="Z150" s="53">
        <f t="shared" ref="Z150:Z161" si="47">X150*Y150</f>
        <v>0</v>
      </c>
      <c r="AA150" s="14"/>
    </row>
    <row r="151" spans="1:41" ht="12.75" customHeight="1">
      <c r="A151" s="1">
        <f t="shared" si="43"/>
        <v>23203</v>
      </c>
      <c r="B151" s="16" t="s">
        <v>662</v>
      </c>
      <c r="C151" s="213">
        <v>0</v>
      </c>
      <c r="D151" s="213">
        <v>0</v>
      </c>
      <c r="E151" s="213">
        <v>0</v>
      </c>
      <c r="F151" s="209"/>
      <c r="G151" s="213">
        <f t="shared" si="42"/>
        <v>0</v>
      </c>
      <c r="H151" s="198">
        <v>0</v>
      </c>
      <c r="I151" s="205">
        <f t="shared" si="44"/>
        <v>0</v>
      </c>
      <c r="J151" s="147"/>
      <c r="K151" s="462"/>
      <c r="L151" s="462">
        <f t="shared" si="45"/>
        <v>0</v>
      </c>
      <c r="M151" s="463">
        <f t="shared" si="46"/>
        <v>0</v>
      </c>
      <c r="N151" s="463"/>
      <c r="O151" s="463"/>
      <c r="P151" s="466"/>
      <c r="Q151" s="466"/>
      <c r="S151" s="172"/>
      <c r="AA151" s="14"/>
    </row>
    <row r="152" spans="1:41" ht="12.75" customHeight="1">
      <c r="A152" s="1">
        <f t="shared" si="43"/>
        <v>23204</v>
      </c>
      <c r="B152" s="16" t="s">
        <v>477</v>
      </c>
      <c r="C152" s="213">
        <v>0</v>
      </c>
      <c r="D152" s="213">
        <v>0</v>
      </c>
      <c r="E152" s="213">
        <v>0</v>
      </c>
      <c r="F152" s="209"/>
      <c r="G152" s="213">
        <f t="shared" si="42"/>
        <v>0</v>
      </c>
      <c r="H152" s="198">
        <v>0</v>
      </c>
      <c r="I152" s="205">
        <f t="shared" si="44"/>
        <v>0</v>
      </c>
      <c r="J152" s="147"/>
      <c r="K152" s="462"/>
      <c r="L152" s="462">
        <f t="shared" si="45"/>
        <v>0</v>
      </c>
      <c r="M152" s="463">
        <f t="shared" si="46"/>
        <v>0</v>
      </c>
      <c r="N152" s="463"/>
      <c r="O152" s="463"/>
      <c r="P152" s="466"/>
      <c r="Q152" s="466"/>
      <c r="S152" s="172"/>
      <c r="AA152" s="14"/>
    </row>
    <row r="153" spans="1:41" ht="12.75" customHeight="1">
      <c r="A153" s="1">
        <f t="shared" si="43"/>
        <v>23205</v>
      </c>
      <c r="B153" s="16" t="s">
        <v>534</v>
      </c>
      <c r="C153" s="213">
        <v>0</v>
      </c>
      <c r="D153" s="213">
        <v>0</v>
      </c>
      <c r="E153" s="213">
        <v>0</v>
      </c>
      <c r="F153" s="209"/>
      <c r="G153" s="213">
        <f>C153+D153+E153</f>
        <v>0</v>
      </c>
      <c r="H153" s="198">
        <v>0</v>
      </c>
      <c r="I153" s="205">
        <f t="shared" si="44"/>
        <v>0</v>
      </c>
      <c r="J153" s="147"/>
      <c r="K153" s="462"/>
      <c r="L153" s="462">
        <f>ROUND((G153*I153)*2,1)/2</f>
        <v>0</v>
      </c>
      <c r="M153" s="463">
        <f t="shared" si="46"/>
        <v>0</v>
      </c>
      <c r="N153" s="463"/>
      <c r="O153" s="463"/>
      <c r="P153" s="466"/>
      <c r="Q153" s="466"/>
      <c r="S153" s="172"/>
      <c r="AA153" s="14"/>
    </row>
    <row r="154" spans="1:41" ht="12.75" customHeight="1">
      <c r="A154" s="1">
        <f t="shared" si="43"/>
        <v>23206</v>
      </c>
      <c r="B154" s="16" t="s">
        <v>478</v>
      </c>
      <c r="C154" s="213">
        <v>0</v>
      </c>
      <c r="D154" s="213">
        <v>0</v>
      </c>
      <c r="E154" s="213">
        <v>0</v>
      </c>
      <c r="F154" s="209"/>
      <c r="G154" s="213">
        <f t="shared" si="42"/>
        <v>0</v>
      </c>
      <c r="H154" s="198">
        <v>0</v>
      </c>
      <c r="I154" s="205">
        <f t="shared" si="44"/>
        <v>0</v>
      </c>
      <c r="J154" s="147"/>
      <c r="K154" s="462"/>
      <c r="L154" s="462">
        <f t="shared" si="45"/>
        <v>0</v>
      </c>
      <c r="M154" s="463">
        <f t="shared" si="46"/>
        <v>0</v>
      </c>
      <c r="N154" s="463"/>
      <c r="O154" s="463"/>
      <c r="P154" s="466"/>
      <c r="Q154" s="466"/>
      <c r="S154" s="172"/>
      <c r="AA154" s="14"/>
    </row>
    <row r="155" spans="1:41" ht="12.75" customHeight="1">
      <c r="A155" s="1">
        <f t="shared" si="43"/>
        <v>23207</v>
      </c>
      <c r="B155" s="16" t="s">
        <v>479</v>
      </c>
      <c r="C155" s="213">
        <v>0</v>
      </c>
      <c r="D155" s="213">
        <v>0</v>
      </c>
      <c r="E155" s="213">
        <v>0</v>
      </c>
      <c r="F155" s="253"/>
      <c r="G155" s="213">
        <f t="shared" si="42"/>
        <v>0</v>
      </c>
      <c r="H155" s="198">
        <v>0</v>
      </c>
      <c r="I155" s="205">
        <f t="shared" si="44"/>
        <v>0</v>
      </c>
      <c r="J155" s="147"/>
      <c r="K155" s="462"/>
      <c r="L155" s="462">
        <f t="shared" si="45"/>
        <v>0</v>
      </c>
      <c r="M155" s="463">
        <f t="shared" si="46"/>
        <v>0</v>
      </c>
      <c r="N155" s="463"/>
      <c r="O155" s="463"/>
      <c r="P155" s="466"/>
      <c r="Q155" s="466"/>
      <c r="S155" s="172"/>
      <c r="W155" s="16"/>
      <c r="Z155" s="53">
        <f t="shared" si="47"/>
        <v>0</v>
      </c>
      <c r="AA155" s="14"/>
    </row>
    <row r="156" spans="1:41" ht="12.75" customHeight="1">
      <c r="A156" s="1">
        <f t="shared" si="43"/>
        <v>23208</v>
      </c>
      <c r="B156" s="16" t="s">
        <v>480</v>
      </c>
      <c r="C156" s="213">
        <v>0</v>
      </c>
      <c r="D156" s="213">
        <v>0</v>
      </c>
      <c r="E156" s="213">
        <v>0</v>
      </c>
      <c r="F156" s="209"/>
      <c r="G156" s="213">
        <f t="shared" si="42"/>
        <v>0</v>
      </c>
      <c r="H156" s="198">
        <v>0</v>
      </c>
      <c r="I156" s="205">
        <f t="shared" si="44"/>
        <v>0</v>
      </c>
      <c r="J156" s="147"/>
      <c r="K156" s="462"/>
      <c r="L156" s="462">
        <f t="shared" si="45"/>
        <v>0</v>
      </c>
      <c r="M156" s="463">
        <f t="shared" si="46"/>
        <v>0</v>
      </c>
      <c r="N156" s="463"/>
      <c r="O156" s="463"/>
      <c r="P156" s="466"/>
      <c r="Q156" s="466"/>
      <c r="S156" s="172"/>
      <c r="W156" s="16"/>
      <c r="Z156" s="53">
        <f t="shared" si="47"/>
        <v>0</v>
      </c>
      <c r="AA156" s="14"/>
    </row>
    <row r="157" spans="1:41" ht="12.75" customHeight="1">
      <c r="A157" s="1">
        <f t="shared" si="43"/>
        <v>23209</v>
      </c>
      <c r="B157" s="16" t="s">
        <v>168</v>
      </c>
      <c r="C157" s="213">
        <v>0</v>
      </c>
      <c r="D157" s="213">
        <v>0</v>
      </c>
      <c r="E157" s="213">
        <v>0</v>
      </c>
      <c r="F157" s="209"/>
      <c r="G157" s="213">
        <f t="shared" si="42"/>
        <v>0</v>
      </c>
      <c r="H157" s="198">
        <v>0</v>
      </c>
      <c r="I157" s="205">
        <f t="shared" si="44"/>
        <v>0</v>
      </c>
      <c r="J157" s="147"/>
      <c r="K157" s="462"/>
      <c r="L157" s="462">
        <f t="shared" si="45"/>
        <v>0</v>
      </c>
      <c r="M157" s="463">
        <f t="shared" si="46"/>
        <v>0</v>
      </c>
      <c r="N157" s="463"/>
      <c r="O157" s="463"/>
      <c r="P157" s="466"/>
      <c r="Q157" s="466"/>
      <c r="S157" s="172"/>
      <c r="W157" s="16"/>
      <c r="Z157" s="53">
        <f t="shared" si="47"/>
        <v>0</v>
      </c>
      <c r="AA157" s="615" t="s">
        <v>645</v>
      </c>
      <c r="AB157" s="612"/>
      <c r="AC157" s="612"/>
      <c r="AD157" s="612"/>
      <c r="AE157" s="612"/>
      <c r="AF157" s="612"/>
      <c r="AO157" s="100"/>
    </row>
    <row r="158" spans="1:41" ht="12.75" customHeight="1">
      <c r="A158" s="1">
        <f t="shared" si="43"/>
        <v>23210</v>
      </c>
      <c r="B158" s="16" t="s">
        <v>245</v>
      </c>
      <c r="C158" s="213">
        <v>0</v>
      </c>
      <c r="D158" s="213">
        <v>0</v>
      </c>
      <c r="E158" s="213">
        <v>0</v>
      </c>
      <c r="F158" s="209"/>
      <c r="G158" s="213">
        <f t="shared" si="42"/>
        <v>0</v>
      </c>
      <c r="H158" s="198">
        <v>0</v>
      </c>
      <c r="I158" s="205">
        <f t="shared" si="44"/>
        <v>0</v>
      </c>
      <c r="J158" s="147"/>
      <c r="K158" s="462"/>
      <c r="L158" s="462">
        <f t="shared" si="45"/>
        <v>0</v>
      </c>
      <c r="M158" s="463">
        <f t="shared" si="46"/>
        <v>0</v>
      </c>
      <c r="N158" s="463"/>
      <c r="O158" s="463"/>
      <c r="P158" s="466"/>
      <c r="Q158" s="466"/>
      <c r="S158" s="172"/>
      <c r="W158" s="16"/>
      <c r="Z158" s="53">
        <f t="shared" si="47"/>
        <v>0</v>
      </c>
      <c r="AA158" s="614"/>
      <c r="AB158" s="612"/>
      <c r="AC158" s="612"/>
      <c r="AD158" s="612"/>
      <c r="AE158" s="612"/>
      <c r="AF158" s="612"/>
      <c r="AO158" s="100"/>
    </row>
    <row r="159" spans="1:41" ht="12.75" customHeight="1">
      <c r="A159" s="1">
        <f t="shared" si="43"/>
        <v>23211</v>
      </c>
      <c r="B159" s="16" t="s">
        <v>286</v>
      </c>
      <c r="C159" s="213"/>
      <c r="D159" s="213"/>
      <c r="E159" s="213"/>
      <c r="F159" s="234" t="s">
        <v>197</v>
      </c>
      <c r="G159" s="10">
        <v>0</v>
      </c>
      <c r="H159" s="198">
        <v>0</v>
      </c>
      <c r="I159" s="205">
        <f t="shared" si="44"/>
        <v>0</v>
      </c>
      <c r="J159" s="147"/>
      <c r="K159" s="462"/>
      <c r="L159" s="462">
        <f t="shared" si="45"/>
        <v>0</v>
      </c>
      <c r="M159" s="463">
        <f t="shared" si="46"/>
        <v>0</v>
      </c>
      <c r="N159" s="463"/>
      <c r="O159" s="463"/>
      <c r="P159" s="466"/>
      <c r="Q159" s="466"/>
      <c r="S159" s="172"/>
      <c r="W159" s="16"/>
      <c r="Z159" s="53">
        <f t="shared" si="47"/>
        <v>0</v>
      </c>
      <c r="AA159" s="14"/>
    </row>
    <row r="160" spans="1:41" ht="12.75" customHeight="1">
      <c r="A160" s="1">
        <f t="shared" si="43"/>
        <v>23212</v>
      </c>
      <c r="B160" s="16" t="s">
        <v>241</v>
      </c>
      <c r="C160" s="213">
        <v>0</v>
      </c>
      <c r="D160" s="213">
        <v>0</v>
      </c>
      <c r="E160" s="213">
        <v>0</v>
      </c>
      <c r="F160" s="234"/>
      <c r="G160" s="213">
        <f t="shared" si="42"/>
        <v>0</v>
      </c>
      <c r="H160" s="198">
        <v>0</v>
      </c>
      <c r="I160" s="205">
        <f t="shared" si="44"/>
        <v>0</v>
      </c>
      <c r="J160" s="147"/>
      <c r="K160" s="462"/>
      <c r="L160" s="462">
        <f t="shared" si="45"/>
        <v>0</v>
      </c>
      <c r="M160" s="463">
        <f t="shared" si="46"/>
        <v>0</v>
      </c>
      <c r="N160" s="463"/>
      <c r="O160" s="463"/>
      <c r="P160" s="466"/>
      <c r="Q160" s="466"/>
      <c r="S160" s="172"/>
      <c r="W160" s="16"/>
      <c r="Z160" s="53">
        <f t="shared" si="47"/>
        <v>0</v>
      </c>
      <c r="AA160" s="14"/>
    </row>
    <row r="161" spans="1:30" ht="12.75" customHeight="1">
      <c r="A161" s="1">
        <f t="shared" si="43"/>
        <v>23213</v>
      </c>
      <c r="B161" s="16" t="s">
        <v>439</v>
      </c>
      <c r="C161" s="213">
        <v>0</v>
      </c>
      <c r="D161" s="213">
        <v>0</v>
      </c>
      <c r="E161" s="213">
        <v>0</v>
      </c>
      <c r="F161" s="234" t="s">
        <v>197</v>
      </c>
      <c r="G161" s="213">
        <f t="shared" si="42"/>
        <v>0</v>
      </c>
      <c r="H161" s="198">
        <v>0</v>
      </c>
      <c r="I161" s="205">
        <f t="shared" si="44"/>
        <v>0</v>
      </c>
      <c r="J161" s="245"/>
      <c r="K161" s="462"/>
      <c r="L161" s="462">
        <f>G161*I161</f>
        <v>0</v>
      </c>
      <c r="M161" s="463">
        <f>K161+L161</f>
        <v>0</v>
      </c>
      <c r="N161" s="463"/>
      <c r="O161" s="463"/>
      <c r="P161" s="466"/>
      <c r="Q161" s="466"/>
      <c r="S161" s="172"/>
      <c r="Z161" s="53">
        <f t="shared" si="47"/>
        <v>0</v>
      </c>
      <c r="AA161" s="14"/>
    </row>
    <row r="162" spans="1:30" ht="12.75" customHeight="1">
      <c r="C162" s="10"/>
      <c r="D162" s="213"/>
      <c r="E162" s="10"/>
      <c r="F162" s="209"/>
      <c r="G162" s="213"/>
      <c r="H162" s="205"/>
      <c r="I162" s="243"/>
      <c r="J162" s="245"/>
      <c r="K162" s="385"/>
      <c r="L162" s="385"/>
      <c r="M162" s="463"/>
      <c r="N162" s="463"/>
      <c r="O162" s="463"/>
      <c r="P162" s="466"/>
      <c r="Q162" s="466"/>
      <c r="S162" s="172"/>
      <c r="AA162" s="14"/>
    </row>
    <row r="163" spans="1:30" ht="12.75" customHeight="1">
      <c r="A163" s="1">
        <v>23219</v>
      </c>
      <c r="B163" s="16" t="s">
        <v>528</v>
      </c>
      <c r="C163" s="213">
        <f>$G$24</f>
        <v>0</v>
      </c>
      <c r="D163" s="213" t="s">
        <v>149</v>
      </c>
      <c r="E163" s="10" t="s">
        <v>234</v>
      </c>
      <c r="F163" s="209">
        <f>SUM(L147:L162)</f>
        <v>0</v>
      </c>
      <c r="G163" s="242" t="s">
        <v>73</v>
      </c>
      <c r="H163" s="205"/>
      <c r="I163" s="243"/>
      <c r="J163" s="147"/>
      <c r="K163" s="462"/>
      <c r="L163" s="462">
        <f>ROUND((F163*C163%)*2,1)/2</f>
        <v>0</v>
      </c>
      <c r="M163" s="463">
        <f>K163+L163</f>
        <v>0</v>
      </c>
      <c r="N163" s="463"/>
      <c r="O163" s="463"/>
      <c r="P163" s="466"/>
      <c r="Q163" s="466"/>
      <c r="S163" s="172"/>
      <c r="AA163" s="14"/>
    </row>
    <row r="164" spans="1:30" ht="12.75" customHeight="1">
      <c r="B164" s="16" t="s">
        <v>529</v>
      </c>
      <c r="C164" s="213">
        <f>$G$24</f>
        <v>0</v>
      </c>
      <c r="D164" s="213" t="s">
        <v>149</v>
      </c>
      <c r="E164" s="10" t="s">
        <v>234</v>
      </c>
      <c r="F164" s="209">
        <f>SUM(K147:K162)</f>
        <v>0</v>
      </c>
      <c r="G164" s="242" t="s">
        <v>73</v>
      </c>
      <c r="H164" s="205"/>
      <c r="I164" s="243"/>
      <c r="J164" s="147"/>
      <c r="K164" s="462">
        <f>ROUND((F164*C164%)*2,1)/2</f>
        <v>0</v>
      </c>
      <c r="L164" s="462"/>
      <c r="M164" s="463">
        <f>K164+L164</f>
        <v>0</v>
      </c>
      <c r="N164" s="463"/>
      <c r="O164" s="463"/>
      <c r="P164" s="466"/>
      <c r="Q164" s="466"/>
      <c r="S164" s="172"/>
      <c r="AA164" s="14"/>
    </row>
    <row r="165" spans="1:30" ht="12.75" customHeight="1">
      <c r="C165" s="10"/>
      <c r="D165" s="213"/>
      <c r="E165" s="10"/>
      <c r="F165" s="209"/>
      <c r="G165" s="213"/>
      <c r="H165" s="205"/>
      <c r="I165" s="215"/>
      <c r="J165" s="245"/>
      <c r="K165" s="385"/>
      <c r="L165" s="385"/>
      <c r="M165" s="463"/>
      <c r="N165" s="463"/>
      <c r="O165" s="463"/>
      <c r="P165" s="466"/>
      <c r="Q165" s="466"/>
      <c r="S165" s="172"/>
      <c r="AA165" s="14"/>
    </row>
    <row r="166" spans="1:30" ht="12.75" customHeight="1">
      <c r="A166" s="79"/>
      <c r="B166" s="137" t="s">
        <v>117</v>
      </c>
      <c r="C166" s="138"/>
      <c r="D166" s="139"/>
      <c r="E166" s="138"/>
      <c r="F166" s="219"/>
      <c r="G166" s="246"/>
      <c r="H166" s="254"/>
      <c r="I166" s="254" t="s">
        <v>142</v>
      </c>
      <c r="J166" s="183"/>
      <c r="K166" s="460">
        <f t="shared" ref="K166:P166" si="48">SUM(K167:K181)</f>
        <v>0</v>
      </c>
      <c r="L166" s="460">
        <f t="shared" si="48"/>
        <v>0</v>
      </c>
      <c r="M166" s="478">
        <f t="shared" si="48"/>
        <v>0</v>
      </c>
      <c r="N166" s="478">
        <f t="shared" si="48"/>
        <v>0</v>
      </c>
      <c r="O166" s="478">
        <f t="shared" si="48"/>
        <v>0</v>
      </c>
      <c r="P166" s="478">
        <f t="shared" si="48"/>
        <v>0</v>
      </c>
      <c r="Q166" s="478">
        <f>SUM(Q167:Q181)</f>
        <v>0</v>
      </c>
      <c r="R166" s="143"/>
      <c r="S166" s="172"/>
      <c r="T166" s="135"/>
      <c r="U166" s="135"/>
      <c r="V166" s="135"/>
      <c r="W166" s="135"/>
      <c r="X166" s="135"/>
      <c r="Y166" s="133"/>
      <c r="Z166" s="111"/>
      <c r="AA166" s="14"/>
    </row>
    <row r="167" spans="1:30" ht="25.5">
      <c r="A167" s="79"/>
      <c r="B167" s="32"/>
      <c r="C167" s="130" t="s">
        <v>242</v>
      </c>
      <c r="D167" s="131" t="s">
        <v>250</v>
      </c>
      <c r="E167" s="130" t="s">
        <v>176</v>
      </c>
      <c r="F167" s="54"/>
      <c r="G167" s="224" t="s">
        <v>198</v>
      </c>
      <c r="H167" s="226" t="s">
        <v>118</v>
      </c>
      <c r="I167" s="226" t="s">
        <v>274</v>
      </c>
      <c r="J167" s="210"/>
      <c r="K167" s="211"/>
      <c r="L167" s="211"/>
      <c r="M167" s="480" t="s">
        <v>162</v>
      </c>
      <c r="N167" s="480"/>
      <c r="O167" s="463"/>
      <c r="P167" s="484"/>
      <c r="Q167" s="484"/>
      <c r="S167" s="189" t="s">
        <v>174</v>
      </c>
      <c r="T167" s="190" t="s">
        <v>175</v>
      </c>
      <c r="U167" s="191" t="s">
        <v>176</v>
      </c>
      <c r="V167" s="192" t="s">
        <v>246</v>
      </c>
      <c r="W167" s="193" t="s">
        <v>177</v>
      </c>
      <c r="X167" s="194" t="s">
        <v>632</v>
      </c>
      <c r="Y167" s="195" t="s">
        <v>636</v>
      </c>
      <c r="Z167" s="196" t="s">
        <v>637</v>
      </c>
      <c r="AA167" s="14"/>
    </row>
    <row r="168" spans="1:30" ht="12.75" customHeight="1">
      <c r="A168" s="1">
        <v>23300</v>
      </c>
      <c r="B168" s="16" t="s">
        <v>535</v>
      </c>
      <c r="C168" s="213">
        <v>0</v>
      </c>
      <c r="D168" s="213">
        <v>0</v>
      </c>
      <c r="E168" s="213">
        <v>0</v>
      </c>
      <c r="F168" s="209"/>
      <c r="G168" s="213">
        <f>C168+D168+E168</f>
        <v>0</v>
      </c>
      <c r="H168" s="198">
        <v>0</v>
      </c>
      <c r="I168" s="205">
        <f>ROUND(($H168*108.33%)*2,1)/2</f>
        <v>0</v>
      </c>
      <c r="J168" s="147"/>
      <c r="K168" s="462"/>
      <c r="L168" s="462">
        <f>ROUND((G168*I168)*2,1)/2</f>
        <v>0</v>
      </c>
      <c r="M168" s="463">
        <f>K168+L168</f>
        <v>0</v>
      </c>
      <c r="N168" s="463"/>
      <c r="O168" s="463"/>
      <c r="P168" s="466"/>
      <c r="Q168" s="466"/>
      <c r="S168" s="172"/>
      <c r="T168" s="50">
        <f>$AA$123</f>
        <v>0</v>
      </c>
      <c r="U168" s="50">
        <f>$AA$124</f>
        <v>0</v>
      </c>
      <c r="V168" s="50">
        <f>$AA$125</f>
        <v>0</v>
      </c>
      <c r="W168" s="50">
        <f>$AA$126</f>
        <v>0</v>
      </c>
      <c r="X168" s="50">
        <v>0</v>
      </c>
      <c r="Y168" s="54">
        <v>0</v>
      </c>
      <c r="Z168" s="53">
        <f>X168*Y168</f>
        <v>0</v>
      </c>
      <c r="AA168" s="14"/>
      <c r="AD168" s="68"/>
    </row>
    <row r="169" spans="1:30" ht="12.75" customHeight="1">
      <c r="A169" s="1">
        <f>A168+1</f>
        <v>23301</v>
      </c>
      <c r="B169" s="16" t="s">
        <v>536</v>
      </c>
      <c r="C169" s="213">
        <v>0</v>
      </c>
      <c r="D169" s="213">
        <v>0</v>
      </c>
      <c r="E169" s="213">
        <v>0</v>
      </c>
      <c r="F169" s="209"/>
      <c r="G169" s="213">
        <f>C169+D169+E169</f>
        <v>0</v>
      </c>
      <c r="H169" s="198">
        <v>0</v>
      </c>
      <c r="I169" s="205">
        <f>ROUND(($H169*108.33%)*2,1)/2</f>
        <v>0</v>
      </c>
      <c r="J169" s="147"/>
      <c r="K169" s="462"/>
      <c r="L169" s="462">
        <f>ROUND((G169*I169)*2,1)/2</f>
        <v>0</v>
      </c>
      <c r="M169" s="463">
        <f>K169+L169</f>
        <v>0</v>
      </c>
      <c r="N169" s="463"/>
      <c r="O169" s="463"/>
      <c r="P169" s="466"/>
      <c r="Q169" s="466"/>
      <c r="S169" s="172"/>
      <c r="Z169" s="53">
        <f>X169*Y169</f>
        <v>0</v>
      </c>
      <c r="AA169" s="14"/>
    </row>
    <row r="170" spans="1:30" ht="12.75" customHeight="1">
      <c r="A170" s="1">
        <f t="shared" ref="A170:A177" si="49">A169+1</f>
        <v>23302</v>
      </c>
      <c r="B170" s="16" t="s">
        <v>485</v>
      </c>
      <c r="C170" s="213">
        <v>0</v>
      </c>
      <c r="D170" s="213">
        <v>0</v>
      </c>
      <c r="E170" s="213">
        <v>0</v>
      </c>
      <c r="F170" s="209"/>
      <c r="G170" s="213">
        <f t="shared" ref="G170:G174" si="50">C170+D170+E170</f>
        <v>0</v>
      </c>
      <c r="H170" s="198">
        <v>0</v>
      </c>
      <c r="I170" s="205">
        <f t="shared" ref="I170:I173" si="51">ROUND(($H170*108.33%)*2,1)/2</f>
        <v>0</v>
      </c>
      <c r="J170" s="147"/>
      <c r="K170" s="462"/>
      <c r="L170" s="462">
        <f t="shared" ref="L170:L173" si="52">ROUND((G170*I170)*2,1)/2</f>
        <v>0</v>
      </c>
      <c r="M170" s="463">
        <f t="shared" ref="M170:M173" si="53">K170+L170</f>
        <v>0</v>
      </c>
      <c r="N170" s="463"/>
      <c r="O170" s="463"/>
      <c r="P170" s="466"/>
      <c r="Q170" s="466"/>
      <c r="S170" s="172"/>
      <c r="AA170" s="14"/>
    </row>
    <row r="171" spans="1:30" ht="12.75" customHeight="1">
      <c r="A171" s="1">
        <f t="shared" si="49"/>
        <v>23303</v>
      </c>
      <c r="B171" s="16" t="s">
        <v>537</v>
      </c>
      <c r="C171" s="213">
        <v>0</v>
      </c>
      <c r="D171" s="213">
        <v>0</v>
      </c>
      <c r="E171" s="213">
        <v>0</v>
      </c>
      <c r="F171" s="209"/>
      <c r="G171" s="213">
        <f t="shared" si="50"/>
        <v>0</v>
      </c>
      <c r="H171" s="198">
        <v>0</v>
      </c>
      <c r="I171" s="205">
        <f t="shared" si="51"/>
        <v>0</v>
      </c>
      <c r="J171" s="147"/>
      <c r="K171" s="462"/>
      <c r="L171" s="462">
        <f t="shared" si="52"/>
        <v>0</v>
      </c>
      <c r="M171" s="463">
        <f t="shared" si="53"/>
        <v>0</v>
      </c>
      <c r="N171" s="463"/>
      <c r="O171" s="463"/>
      <c r="P171" s="466"/>
      <c r="Q171" s="466"/>
      <c r="S171" s="172"/>
      <c r="AA171" s="14"/>
    </row>
    <row r="172" spans="1:30" ht="12.75" customHeight="1">
      <c r="A172" s="1">
        <f t="shared" si="49"/>
        <v>23304</v>
      </c>
      <c r="B172" s="16" t="s">
        <v>538</v>
      </c>
      <c r="C172" s="213">
        <v>0</v>
      </c>
      <c r="D172" s="213">
        <v>0</v>
      </c>
      <c r="E172" s="213">
        <v>0</v>
      </c>
      <c r="F172" s="209"/>
      <c r="G172" s="213">
        <f t="shared" si="50"/>
        <v>0</v>
      </c>
      <c r="H172" s="198">
        <v>0</v>
      </c>
      <c r="I172" s="205">
        <f t="shared" si="51"/>
        <v>0</v>
      </c>
      <c r="J172" s="147"/>
      <c r="K172" s="462"/>
      <c r="L172" s="462">
        <f t="shared" si="52"/>
        <v>0</v>
      </c>
      <c r="M172" s="463">
        <f t="shared" si="53"/>
        <v>0</v>
      </c>
      <c r="N172" s="463"/>
      <c r="O172" s="463"/>
      <c r="P172" s="466"/>
      <c r="Q172" s="466"/>
      <c r="S172" s="172"/>
      <c r="AA172" s="14"/>
    </row>
    <row r="173" spans="1:30" ht="12.75" customHeight="1">
      <c r="A173" s="1">
        <f t="shared" si="49"/>
        <v>23305</v>
      </c>
      <c r="B173" s="16" t="s">
        <v>539</v>
      </c>
      <c r="C173" s="213">
        <v>0</v>
      </c>
      <c r="D173" s="213">
        <v>0</v>
      </c>
      <c r="E173" s="213">
        <v>0</v>
      </c>
      <c r="F173" s="209"/>
      <c r="G173" s="213">
        <f t="shared" si="50"/>
        <v>0</v>
      </c>
      <c r="H173" s="198">
        <v>0</v>
      </c>
      <c r="I173" s="205">
        <f t="shared" si="51"/>
        <v>0</v>
      </c>
      <c r="J173" s="147"/>
      <c r="K173" s="462"/>
      <c r="L173" s="462">
        <f t="shared" si="52"/>
        <v>0</v>
      </c>
      <c r="M173" s="463">
        <f t="shared" si="53"/>
        <v>0</v>
      </c>
      <c r="N173" s="463"/>
      <c r="O173" s="463"/>
      <c r="P173" s="466"/>
      <c r="Q173" s="466"/>
      <c r="S173" s="172"/>
      <c r="AA173" s="14"/>
    </row>
    <row r="174" spans="1:30" ht="12.75" customHeight="1">
      <c r="A174" s="1">
        <f t="shared" si="49"/>
        <v>23306</v>
      </c>
      <c r="B174" s="16" t="s">
        <v>541</v>
      </c>
      <c r="C174" s="213">
        <v>0</v>
      </c>
      <c r="D174" s="213">
        <v>0</v>
      </c>
      <c r="E174" s="213">
        <v>0</v>
      </c>
      <c r="F174" s="209"/>
      <c r="G174" s="213">
        <f t="shared" si="50"/>
        <v>0</v>
      </c>
      <c r="H174" s="198">
        <v>0</v>
      </c>
      <c r="I174" s="205">
        <f>ROUND(($H174*108.33%)*2,1)/2</f>
        <v>0</v>
      </c>
      <c r="J174" s="147"/>
      <c r="K174" s="462"/>
      <c r="L174" s="462">
        <f>ROUND((G174*I174)*2,1)/2</f>
        <v>0</v>
      </c>
      <c r="M174" s="463">
        <f>K174+L174</f>
        <v>0</v>
      </c>
      <c r="N174" s="463"/>
      <c r="O174" s="463"/>
      <c r="P174" s="466"/>
      <c r="Q174" s="466"/>
      <c r="S174" s="172"/>
      <c r="AA174" s="14"/>
    </row>
    <row r="175" spans="1:30" ht="12.75" customHeight="1">
      <c r="A175" s="1">
        <f t="shared" si="49"/>
        <v>23307</v>
      </c>
      <c r="B175" s="16" t="s">
        <v>458</v>
      </c>
      <c r="C175" s="213">
        <v>0</v>
      </c>
      <c r="D175" s="213">
        <v>0</v>
      </c>
      <c r="E175" s="213">
        <v>0</v>
      </c>
      <c r="F175" s="209"/>
      <c r="G175" s="213">
        <f>C175+D175+E175</f>
        <v>0</v>
      </c>
      <c r="H175" s="198">
        <v>0</v>
      </c>
      <c r="I175" s="205">
        <f>ROUND(($H175*108.33%)*2,1)/2</f>
        <v>0</v>
      </c>
      <c r="J175" s="147"/>
      <c r="K175" s="462"/>
      <c r="L175" s="462">
        <f>ROUND((G175*I175)*2,1)/2</f>
        <v>0</v>
      </c>
      <c r="M175" s="463">
        <f>K175+L175</f>
        <v>0</v>
      </c>
      <c r="N175" s="463"/>
      <c r="O175" s="463"/>
      <c r="P175" s="466"/>
      <c r="Q175" s="466"/>
      <c r="S175" s="172"/>
      <c r="W175" s="16"/>
      <c r="Z175" s="53">
        <f>X175*Y175</f>
        <v>0</v>
      </c>
      <c r="AA175" s="14"/>
    </row>
    <row r="176" spans="1:30" ht="12.75" customHeight="1">
      <c r="A176" s="1">
        <f t="shared" si="49"/>
        <v>23308</v>
      </c>
      <c r="B176" s="16" t="s">
        <v>540</v>
      </c>
      <c r="C176" s="213">
        <v>0</v>
      </c>
      <c r="D176" s="213">
        <v>0</v>
      </c>
      <c r="E176" s="213">
        <v>0</v>
      </c>
      <c r="F176" s="209"/>
      <c r="G176" s="213">
        <f>C176+D176+E176</f>
        <v>0</v>
      </c>
      <c r="H176" s="198">
        <v>0</v>
      </c>
      <c r="I176" s="205">
        <f>ROUND(($H176*108.33%)*2,1)/2</f>
        <v>0</v>
      </c>
      <c r="J176" s="147"/>
      <c r="K176" s="462"/>
      <c r="L176" s="462">
        <f>ROUND((G176*I176)*2,1)/2</f>
        <v>0</v>
      </c>
      <c r="M176" s="463">
        <f>K176+L176</f>
        <v>0</v>
      </c>
      <c r="N176" s="463"/>
      <c r="O176" s="463"/>
      <c r="P176" s="466"/>
      <c r="Q176" s="466"/>
      <c r="S176" s="172"/>
      <c r="W176" s="16"/>
      <c r="AA176" s="14"/>
    </row>
    <row r="177" spans="1:37" ht="12.75" customHeight="1">
      <c r="A177" s="1">
        <f t="shared" si="49"/>
        <v>23309</v>
      </c>
      <c r="B177" s="16" t="s">
        <v>241</v>
      </c>
      <c r="C177" s="213">
        <v>0</v>
      </c>
      <c r="D177" s="213">
        <v>0</v>
      </c>
      <c r="E177" s="213">
        <v>0</v>
      </c>
      <c r="F177" s="209"/>
      <c r="G177" s="213">
        <f>C177+D177+E177</f>
        <v>0</v>
      </c>
      <c r="H177" s="198">
        <v>0</v>
      </c>
      <c r="I177" s="205">
        <f>ROUND(($H177*108.33%)*2,1)/2</f>
        <v>0</v>
      </c>
      <c r="J177" s="147"/>
      <c r="K177" s="462"/>
      <c r="L177" s="462">
        <f>ROUND((G177*I177)*2,1)/2</f>
        <v>0</v>
      </c>
      <c r="M177" s="463">
        <f>K177+L177</f>
        <v>0</v>
      </c>
      <c r="N177" s="463"/>
      <c r="O177" s="463"/>
      <c r="P177" s="466"/>
      <c r="Q177" s="466"/>
      <c r="S177" s="172"/>
      <c r="W177" s="16"/>
      <c r="Z177" s="53">
        <f>X177*Y177</f>
        <v>0</v>
      </c>
      <c r="AA177" s="14"/>
    </row>
    <row r="178" spans="1:37" ht="12.75" customHeight="1">
      <c r="C178" s="10"/>
      <c r="D178" s="213"/>
      <c r="E178" s="10"/>
      <c r="F178" s="209"/>
      <c r="G178" s="213"/>
      <c r="H178" s="205"/>
      <c r="I178" s="243"/>
      <c r="J178" s="147"/>
      <c r="K178" s="462"/>
      <c r="L178" s="462"/>
      <c r="M178" s="463"/>
      <c r="N178" s="463"/>
      <c r="O178" s="463"/>
      <c r="P178" s="466"/>
      <c r="Q178" s="466"/>
      <c r="S178" s="172"/>
      <c r="W178" s="16"/>
      <c r="AA178" s="14"/>
      <c r="AJ178" s="136"/>
      <c r="AK178" s="136"/>
    </row>
    <row r="179" spans="1:37" ht="12.75" customHeight="1">
      <c r="A179" s="1">
        <v>23319</v>
      </c>
      <c r="B179" s="16" t="s">
        <v>528</v>
      </c>
      <c r="C179" s="213">
        <f>$G$24</f>
        <v>0</v>
      </c>
      <c r="D179" s="213" t="s">
        <v>149</v>
      </c>
      <c r="E179" s="10" t="s">
        <v>234</v>
      </c>
      <c r="F179" s="209">
        <f>SUM(L167:L178)</f>
        <v>0</v>
      </c>
      <c r="G179" s="242" t="s">
        <v>73</v>
      </c>
      <c r="H179" s="205"/>
      <c r="I179" s="243"/>
      <c r="J179" s="147"/>
      <c r="K179" s="462"/>
      <c r="L179" s="462">
        <f>ROUND((F179*C179%)*2,1)/2</f>
        <v>0</v>
      </c>
      <c r="M179" s="463">
        <f>K179+L179</f>
        <v>0</v>
      </c>
      <c r="N179" s="463"/>
      <c r="O179" s="463"/>
      <c r="P179" s="466"/>
      <c r="Q179" s="466"/>
      <c r="S179" s="172"/>
      <c r="AA179" s="14"/>
    </row>
    <row r="180" spans="1:37" ht="12.75" customHeight="1">
      <c r="B180" s="16" t="s">
        <v>529</v>
      </c>
      <c r="C180" s="213">
        <f>$G$24</f>
        <v>0</v>
      </c>
      <c r="D180" s="213" t="s">
        <v>149</v>
      </c>
      <c r="E180" s="10" t="s">
        <v>234</v>
      </c>
      <c r="F180" s="209">
        <f>SUM(K167:K178)</f>
        <v>0</v>
      </c>
      <c r="G180" s="242" t="s">
        <v>73</v>
      </c>
      <c r="H180" s="205"/>
      <c r="I180" s="243"/>
      <c r="J180" s="147"/>
      <c r="K180" s="462">
        <f>ROUND((F180*C180%)*2,1)/2</f>
        <v>0</v>
      </c>
      <c r="L180" s="462"/>
      <c r="M180" s="463">
        <f>K180+L180</f>
        <v>0</v>
      </c>
      <c r="N180" s="463"/>
      <c r="O180" s="463"/>
      <c r="P180" s="466"/>
      <c r="Q180" s="466"/>
      <c r="S180" s="172"/>
      <c r="AA180" s="14"/>
    </row>
    <row r="181" spans="1:37" ht="12.75" customHeight="1">
      <c r="C181" s="10"/>
      <c r="D181" s="213"/>
      <c r="E181" s="10"/>
      <c r="F181" s="209"/>
      <c r="G181" s="213"/>
      <c r="H181" s="205"/>
      <c r="I181" s="215"/>
      <c r="J181" s="245"/>
      <c r="K181" s="385"/>
      <c r="L181" s="385"/>
      <c r="M181" s="463"/>
      <c r="N181" s="463"/>
      <c r="O181" s="463"/>
      <c r="P181" s="466"/>
      <c r="Q181" s="466"/>
      <c r="S181" s="172"/>
      <c r="AA181" s="14"/>
    </row>
    <row r="182" spans="1:37" ht="12.75" customHeight="1">
      <c r="B182" s="137" t="s">
        <v>119</v>
      </c>
      <c r="C182" s="155"/>
      <c r="D182" s="156"/>
      <c r="E182" s="155"/>
      <c r="F182" s="255"/>
      <c r="G182" s="156"/>
      <c r="H182" s="141"/>
      <c r="I182" s="141" t="s">
        <v>142</v>
      </c>
      <c r="J182" s="183"/>
      <c r="K182" s="460">
        <f t="shared" ref="K182:N182" si="54">SUM(K183:K198)</f>
        <v>0</v>
      </c>
      <c r="L182" s="460">
        <f t="shared" si="54"/>
        <v>0</v>
      </c>
      <c r="M182" s="478">
        <f t="shared" si="54"/>
        <v>0</v>
      </c>
      <c r="N182" s="478">
        <f t="shared" si="54"/>
        <v>0</v>
      </c>
      <c r="O182" s="478">
        <f>SUM(O183:O199)</f>
        <v>0</v>
      </c>
      <c r="P182" s="478">
        <f>SUM(P183:P199)</f>
        <v>0</v>
      </c>
      <c r="Q182" s="478">
        <f>SUM(Q183:Q199)</f>
        <v>0</v>
      </c>
      <c r="R182" s="143"/>
      <c r="S182" s="172"/>
      <c r="AA182" s="14"/>
    </row>
    <row r="183" spans="1:37" ht="25.5">
      <c r="A183" s="79"/>
      <c r="B183" s="243"/>
      <c r="C183" s="130" t="s">
        <v>242</v>
      </c>
      <c r="D183" s="131" t="s">
        <v>250</v>
      </c>
      <c r="E183" s="130" t="s">
        <v>176</v>
      </c>
      <c r="F183" s="209"/>
      <c r="G183" s="224" t="s">
        <v>198</v>
      </c>
      <c r="H183" s="226" t="s">
        <v>118</v>
      </c>
      <c r="I183" s="226" t="s">
        <v>274</v>
      </c>
      <c r="J183" s="210"/>
      <c r="K183" s="211"/>
      <c r="L183" s="211"/>
      <c r="M183" s="480" t="s">
        <v>162</v>
      </c>
      <c r="N183" s="480"/>
      <c r="O183" s="463"/>
      <c r="P183" s="484"/>
      <c r="Q183" s="484"/>
      <c r="S183" s="189" t="s">
        <v>174</v>
      </c>
      <c r="T183" s="190" t="s">
        <v>175</v>
      </c>
      <c r="U183" s="191" t="s">
        <v>176</v>
      </c>
      <c r="V183" s="192" t="s">
        <v>246</v>
      </c>
      <c r="W183" s="193" t="s">
        <v>177</v>
      </c>
      <c r="X183" s="194" t="s">
        <v>632</v>
      </c>
      <c r="Y183" s="195" t="s">
        <v>636</v>
      </c>
      <c r="Z183" s="196" t="s">
        <v>637</v>
      </c>
      <c r="AA183" s="14"/>
    </row>
    <row r="184" spans="1:37" ht="12.75" customHeight="1">
      <c r="A184" s="1">
        <v>23400</v>
      </c>
      <c r="B184" s="16" t="s">
        <v>462</v>
      </c>
      <c r="C184" s="213">
        <v>0</v>
      </c>
      <c r="D184" s="213">
        <v>0</v>
      </c>
      <c r="E184" s="213">
        <v>0</v>
      </c>
      <c r="F184" s="256"/>
      <c r="G184" s="213">
        <f>C184+D184+E184</f>
        <v>0</v>
      </c>
      <c r="H184" s="257">
        <v>0</v>
      </c>
      <c r="I184" s="205">
        <f>ROUND(($H184*108.33%)*2,1)/2</f>
        <v>0</v>
      </c>
      <c r="J184" s="147"/>
      <c r="K184" s="462"/>
      <c r="L184" s="462">
        <f>ROUND((G184*I184)*2,1)/2</f>
        <v>0</v>
      </c>
      <c r="M184" s="463">
        <f>K184+L184</f>
        <v>0</v>
      </c>
      <c r="N184" s="463"/>
      <c r="O184" s="463"/>
      <c r="P184" s="466"/>
      <c r="Q184" s="466"/>
      <c r="S184" s="172"/>
      <c r="T184" s="50">
        <f>$AA$123</f>
        <v>0</v>
      </c>
      <c r="U184" s="50">
        <f>$AA$124</f>
        <v>0</v>
      </c>
      <c r="V184" s="50">
        <f>$AA$125</f>
        <v>0</v>
      </c>
      <c r="W184" s="50">
        <f>$AA$126</f>
        <v>0</v>
      </c>
      <c r="X184" s="50">
        <v>0</v>
      </c>
      <c r="Y184" s="54">
        <v>0</v>
      </c>
      <c r="Z184" s="53">
        <f>X184*Y184</f>
        <v>0</v>
      </c>
      <c r="AA184" s="14"/>
    </row>
    <row r="185" spans="1:37" ht="12.75" customHeight="1">
      <c r="A185" s="1">
        <f>A184+1</f>
        <v>23401</v>
      </c>
      <c r="B185" s="16" t="s">
        <v>445</v>
      </c>
      <c r="C185" s="213">
        <v>0</v>
      </c>
      <c r="D185" s="213">
        <v>0</v>
      </c>
      <c r="E185" s="213">
        <v>0</v>
      </c>
      <c r="G185" s="213">
        <f t="shared" ref="G185:G195" si="55">C185+D185+E185</f>
        <v>0</v>
      </c>
      <c r="H185" s="257">
        <v>0</v>
      </c>
      <c r="I185" s="205">
        <f t="shared" ref="I185:I195" si="56">ROUND(($H185*108.33%)*2,1)/2</f>
        <v>0</v>
      </c>
      <c r="J185" s="147"/>
      <c r="K185" s="462"/>
      <c r="L185" s="462">
        <f t="shared" ref="L185:L195" si="57">ROUND((G185*I185)*2,1)/2</f>
        <v>0</v>
      </c>
      <c r="M185" s="463">
        <f>K185+L185</f>
        <v>0</v>
      </c>
      <c r="N185" s="463"/>
      <c r="O185" s="463"/>
      <c r="P185" s="466"/>
      <c r="Q185" s="466"/>
      <c r="R185" s="16"/>
      <c r="S185" s="207"/>
      <c r="Z185" s="53">
        <f t="shared" ref="Z185:Z195" si="58">X185*Y185</f>
        <v>0</v>
      </c>
      <c r="AA185" s="14"/>
    </row>
    <row r="186" spans="1:37" ht="12.75" customHeight="1">
      <c r="A186" s="1">
        <f t="shared" ref="A186:A195" si="59">A185+1</f>
        <v>23402</v>
      </c>
      <c r="B186" s="16" t="s">
        <v>542</v>
      </c>
      <c r="C186" s="213">
        <v>0</v>
      </c>
      <c r="D186" s="213">
        <v>0</v>
      </c>
      <c r="E186" s="213">
        <v>0</v>
      </c>
      <c r="F186" s="209"/>
      <c r="G186" s="213">
        <f t="shared" si="55"/>
        <v>0</v>
      </c>
      <c r="H186" s="257">
        <v>0</v>
      </c>
      <c r="I186" s="205">
        <f t="shared" si="56"/>
        <v>0</v>
      </c>
      <c r="J186" s="147"/>
      <c r="K186" s="462"/>
      <c r="L186" s="462">
        <f t="shared" si="57"/>
        <v>0</v>
      </c>
      <c r="M186" s="463">
        <f t="shared" ref="M186:M195" si="60">K186+L186</f>
        <v>0</v>
      </c>
      <c r="N186" s="463"/>
      <c r="O186" s="463"/>
      <c r="P186" s="466"/>
      <c r="Q186" s="466"/>
      <c r="R186" s="16"/>
      <c r="S186" s="207"/>
      <c r="W186" s="16"/>
      <c r="Z186" s="53">
        <f t="shared" si="58"/>
        <v>0</v>
      </c>
      <c r="AA186" s="14"/>
    </row>
    <row r="187" spans="1:37" ht="12.75" customHeight="1">
      <c r="A187" s="1">
        <f t="shared" si="59"/>
        <v>23403</v>
      </c>
      <c r="B187" s="16" t="s">
        <v>543</v>
      </c>
      <c r="C187" s="213">
        <v>0</v>
      </c>
      <c r="D187" s="213">
        <v>0</v>
      </c>
      <c r="E187" s="213">
        <v>0</v>
      </c>
      <c r="F187" s="209"/>
      <c r="G187" s="213">
        <f t="shared" si="55"/>
        <v>0</v>
      </c>
      <c r="H187" s="257">
        <v>0</v>
      </c>
      <c r="I187" s="205">
        <f t="shared" si="56"/>
        <v>0</v>
      </c>
      <c r="J187" s="147"/>
      <c r="K187" s="462"/>
      <c r="L187" s="462">
        <f t="shared" si="57"/>
        <v>0</v>
      </c>
      <c r="M187" s="463">
        <f t="shared" si="60"/>
        <v>0</v>
      </c>
      <c r="N187" s="463"/>
      <c r="O187" s="463"/>
      <c r="P187" s="466"/>
      <c r="Q187" s="466"/>
      <c r="R187" s="16"/>
      <c r="S187" s="207"/>
      <c r="Z187" s="53">
        <f t="shared" si="58"/>
        <v>0</v>
      </c>
      <c r="AA187" s="14"/>
    </row>
    <row r="188" spans="1:37" ht="12.75" customHeight="1">
      <c r="A188" s="1">
        <f t="shared" si="59"/>
        <v>23404</v>
      </c>
      <c r="B188" s="16" t="s">
        <v>481</v>
      </c>
      <c r="C188" s="213">
        <v>0</v>
      </c>
      <c r="D188" s="213">
        <v>0</v>
      </c>
      <c r="E188" s="213">
        <v>0</v>
      </c>
      <c r="F188" s="209"/>
      <c r="G188" s="213">
        <f t="shared" si="55"/>
        <v>0</v>
      </c>
      <c r="H188" s="257">
        <v>0</v>
      </c>
      <c r="I188" s="205">
        <f t="shared" si="56"/>
        <v>0</v>
      </c>
      <c r="J188" s="147"/>
      <c r="K188" s="462"/>
      <c r="L188" s="462">
        <f t="shared" si="57"/>
        <v>0</v>
      </c>
      <c r="M188" s="463">
        <f t="shared" si="60"/>
        <v>0</v>
      </c>
      <c r="N188" s="463"/>
      <c r="O188" s="463"/>
      <c r="P188" s="466"/>
      <c r="Q188" s="466"/>
      <c r="R188" s="16"/>
      <c r="S188" s="207"/>
      <c r="AA188" s="14"/>
    </row>
    <row r="189" spans="1:37" ht="12.75" customHeight="1">
      <c r="A189" s="1">
        <f t="shared" si="59"/>
        <v>23405</v>
      </c>
      <c r="B189" s="16" t="s">
        <v>531</v>
      </c>
      <c r="C189" s="213">
        <v>0</v>
      </c>
      <c r="D189" s="213">
        <v>0</v>
      </c>
      <c r="E189" s="213">
        <v>0</v>
      </c>
      <c r="F189" s="209"/>
      <c r="G189" s="213">
        <f t="shared" si="55"/>
        <v>0</v>
      </c>
      <c r="H189" s="257">
        <v>0</v>
      </c>
      <c r="I189" s="205">
        <f t="shared" si="56"/>
        <v>0</v>
      </c>
      <c r="J189" s="147"/>
      <c r="K189" s="462"/>
      <c r="L189" s="462">
        <f t="shared" si="57"/>
        <v>0</v>
      </c>
      <c r="M189" s="463">
        <f t="shared" si="60"/>
        <v>0</v>
      </c>
      <c r="N189" s="463"/>
      <c r="O189" s="463"/>
      <c r="P189" s="466"/>
      <c r="Q189" s="466"/>
      <c r="R189" s="16"/>
      <c r="S189" s="207"/>
      <c r="AA189" s="14"/>
    </row>
    <row r="190" spans="1:37" ht="12.75" customHeight="1">
      <c r="A190" s="1">
        <f t="shared" si="59"/>
        <v>23406</v>
      </c>
      <c r="B190" s="16" t="s">
        <v>499</v>
      </c>
      <c r="C190" s="213">
        <v>0</v>
      </c>
      <c r="D190" s="213">
        <v>0</v>
      </c>
      <c r="E190" s="213">
        <v>0</v>
      </c>
      <c r="F190" s="209"/>
      <c r="G190" s="213">
        <f t="shared" si="55"/>
        <v>0</v>
      </c>
      <c r="H190" s="257">
        <v>0</v>
      </c>
      <c r="I190" s="205">
        <f t="shared" si="56"/>
        <v>0</v>
      </c>
      <c r="J190" s="147"/>
      <c r="K190" s="462"/>
      <c r="L190" s="462">
        <f t="shared" si="57"/>
        <v>0</v>
      </c>
      <c r="M190" s="463">
        <f t="shared" si="60"/>
        <v>0</v>
      </c>
      <c r="N190" s="463"/>
      <c r="O190" s="463"/>
      <c r="P190" s="466"/>
      <c r="Q190" s="466"/>
      <c r="R190" s="16"/>
      <c r="S190" s="207"/>
      <c r="AA190" s="14"/>
    </row>
    <row r="191" spans="1:37" ht="12.75" customHeight="1">
      <c r="A191" s="1">
        <f>A190+1</f>
        <v>23407</v>
      </c>
      <c r="B191" s="16" t="s">
        <v>532</v>
      </c>
      <c r="C191" s="213">
        <v>0</v>
      </c>
      <c r="D191" s="213">
        <v>0</v>
      </c>
      <c r="E191" s="213">
        <v>0</v>
      </c>
      <c r="F191" s="209"/>
      <c r="G191" s="213">
        <f t="shared" si="55"/>
        <v>0</v>
      </c>
      <c r="H191" s="257">
        <v>0</v>
      </c>
      <c r="I191" s="205">
        <f t="shared" si="56"/>
        <v>0</v>
      </c>
      <c r="J191" s="147"/>
      <c r="K191" s="462"/>
      <c r="L191" s="462">
        <f t="shared" si="57"/>
        <v>0</v>
      </c>
      <c r="M191" s="463">
        <f t="shared" si="60"/>
        <v>0</v>
      </c>
      <c r="N191" s="463"/>
      <c r="O191" s="463"/>
      <c r="P191" s="466"/>
      <c r="Q191" s="466"/>
      <c r="R191" s="16"/>
      <c r="S191" s="207"/>
      <c r="AA191" s="14"/>
    </row>
    <row r="192" spans="1:37" ht="12.75" customHeight="1">
      <c r="A192" s="1">
        <f t="shared" si="59"/>
        <v>23408</v>
      </c>
      <c r="B192" s="16" t="s">
        <v>533</v>
      </c>
      <c r="C192" s="213">
        <v>0</v>
      </c>
      <c r="D192" s="213">
        <v>0</v>
      </c>
      <c r="E192" s="213">
        <v>0</v>
      </c>
      <c r="F192" s="234"/>
      <c r="G192" s="213">
        <f t="shared" si="55"/>
        <v>0</v>
      </c>
      <c r="H192" s="257">
        <v>0</v>
      </c>
      <c r="I192" s="205">
        <f t="shared" si="56"/>
        <v>0</v>
      </c>
      <c r="J192" s="147"/>
      <c r="K192" s="462"/>
      <c r="L192" s="462">
        <f t="shared" si="57"/>
        <v>0</v>
      </c>
      <c r="M192" s="463">
        <f t="shared" si="60"/>
        <v>0</v>
      </c>
      <c r="N192" s="463"/>
      <c r="O192" s="463"/>
      <c r="P192" s="466"/>
      <c r="Q192" s="466"/>
      <c r="R192" s="16"/>
      <c r="S192" s="207"/>
      <c r="T192" s="258"/>
      <c r="U192" s="258"/>
      <c r="V192" s="258"/>
      <c r="Z192" s="53">
        <f t="shared" si="58"/>
        <v>0</v>
      </c>
      <c r="AA192" s="14"/>
    </row>
    <row r="193" spans="1:41" ht="12.75" customHeight="1">
      <c r="A193" s="1">
        <f t="shared" si="59"/>
        <v>23409</v>
      </c>
      <c r="B193" s="16" t="s">
        <v>663</v>
      </c>
      <c r="C193" s="213"/>
      <c r="D193" s="213"/>
      <c r="E193" s="213"/>
      <c r="F193" s="209"/>
      <c r="G193" s="213"/>
      <c r="H193" s="257"/>
      <c r="I193" s="205"/>
      <c r="J193" s="147"/>
      <c r="K193" s="462"/>
      <c r="L193" s="462"/>
      <c r="M193" s="463"/>
      <c r="N193" s="463"/>
      <c r="O193" s="463"/>
      <c r="P193" s="466"/>
      <c r="Q193" s="466"/>
      <c r="R193" s="16"/>
      <c r="S193" s="207"/>
      <c r="AA193" s="14"/>
    </row>
    <row r="194" spans="1:41" ht="12.75" customHeight="1">
      <c r="A194" s="1">
        <f t="shared" si="59"/>
        <v>23410</v>
      </c>
      <c r="B194" s="16" t="s">
        <v>79</v>
      </c>
      <c r="C194" s="213"/>
      <c r="D194" s="213"/>
      <c r="E194" s="213"/>
      <c r="F194" s="234" t="s">
        <v>197</v>
      </c>
      <c r="G194" s="10">
        <v>0</v>
      </c>
      <c r="H194" s="257">
        <v>0</v>
      </c>
      <c r="I194" s="205">
        <f t="shared" si="56"/>
        <v>0</v>
      </c>
      <c r="J194" s="147"/>
      <c r="K194" s="462"/>
      <c r="L194" s="462">
        <f t="shared" si="57"/>
        <v>0</v>
      </c>
      <c r="M194" s="463">
        <f t="shared" si="60"/>
        <v>0</v>
      </c>
      <c r="N194" s="463"/>
      <c r="O194" s="463"/>
      <c r="P194" s="466"/>
      <c r="Q194" s="466"/>
      <c r="R194" s="178" t="s">
        <v>72</v>
      </c>
      <c r="S194" s="172"/>
      <c r="Z194" s="53">
        <f t="shared" si="58"/>
        <v>0</v>
      </c>
      <c r="AA194" s="14"/>
    </row>
    <row r="195" spans="1:41" ht="12.75" customHeight="1">
      <c r="A195" s="1">
        <f t="shared" si="59"/>
        <v>23411</v>
      </c>
      <c r="B195" s="16" t="s">
        <v>241</v>
      </c>
      <c r="C195" s="213">
        <v>0</v>
      </c>
      <c r="D195" s="213">
        <v>0</v>
      </c>
      <c r="E195" s="213">
        <v>0</v>
      </c>
      <c r="F195" s="234"/>
      <c r="G195" s="213">
        <f t="shared" si="55"/>
        <v>0</v>
      </c>
      <c r="H195" s="257">
        <v>0</v>
      </c>
      <c r="I195" s="205">
        <f t="shared" si="56"/>
        <v>0</v>
      </c>
      <c r="J195" s="147"/>
      <c r="K195" s="462"/>
      <c r="L195" s="462">
        <f t="shared" si="57"/>
        <v>0</v>
      </c>
      <c r="M195" s="463">
        <f t="shared" si="60"/>
        <v>0</v>
      </c>
      <c r="N195" s="463"/>
      <c r="O195" s="463"/>
      <c r="P195" s="466"/>
      <c r="Q195" s="466"/>
      <c r="R195" s="178"/>
      <c r="S195" s="172"/>
      <c r="Z195" s="53">
        <f t="shared" si="58"/>
        <v>0</v>
      </c>
      <c r="AA195" s="14"/>
    </row>
    <row r="196" spans="1:41" ht="12.75" customHeight="1">
      <c r="C196" s="259"/>
      <c r="D196" s="259"/>
      <c r="E196" s="259"/>
      <c r="F196" s="259"/>
      <c r="G196" s="1"/>
      <c r="H196" s="259"/>
      <c r="I196" s="259"/>
      <c r="J196" s="260"/>
      <c r="K196" s="462"/>
      <c r="L196" s="462"/>
      <c r="M196" s="463"/>
      <c r="N196" s="463"/>
      <c r="O196" s="463"/>
      <c r="P196" s="466"/>
      <c r="Q196" s="466"/>
      <c r="R196" s="16"/>
      <c r="S196" s="207"/>
      <c r="T196" s="16"/>
      <c r="U196" s="16"/>
      <c r="V196" s="16"/>
      <c r="W196" s="16"/>
      <c r="X196" s="16"/>
      <c r="Y196" s="16"/>
      <c r="Z196" s="51"/>
      <c r="AA196" s="14"/>
    </row>
    <row r="197" spans="1:41" ht="12.75" customHeight="1">
      <c r="A197" s="1">
        <v>23419</v>
      </c>
      <c r="B197" s="16" t="s">
        <v>528</v>
      </c>
      <c r="C197" s="213">
        <f>$G$24</f>
        <v>0</v>
      </c>
      <c r="D197" s="213" t="s">
        <v>149</v>
      </c>
      <c r="E197" s="10" t="s">
        <v>234</v>
      </c>
      <c r="F197" s="209">
        <f>SUM(L183:L196)-L184-L194</f>
        <v>0</v>
      </c>
      <c r="G197" s="242" t="s">
        <v>73</v>
      </c>
      <c r="H197" s="205"/>
      <c r="I197" s="261"/>
      <c r="J197" s="147"/>
      <c r="K197" s="462"/>
      <c r="L197" s="462">
        <f>ROUND((F197*C197%)*2,1)/2</f>
        <v>0</v>
      </c>
      <c r="M197" s="463">
        <f>K197+L197</f>
        <v>0</v>
      </c>
      <c r="N197" s="463"/>
      <c r="O197" s="463"/>
      <c r="P197" s="466"/>
      <c r="Q197" s="466"/>
      <c r="R197" s="16"/>
      <c r="S197" s="207"/>
      <c r="AA197" s="14"/>
    </row>
    <row r="198" spans="1:41" ht="12.75" customHeight="1">
      <c r="B198" s="16" t="s">
        <v>529</v>
      </c>
      <c r="C198" s="213">
        <f>$G$24</f>
        <v>0</v>
      </c>
      <c r="D198" s="213" t="s">
        <v>149</v>
      </c>
      <c r="E198" s="10" t="s">
        <v>234</v>
      </c>
      <c r="F198" s="209">
        <f>SUM(K183:K196)-K184-K194</f>
        <v>0</v>
      </c>
      <c r="G198" s="242" t="s">
        <v>73</v>
      </c>
      <c r="H198" s="205"/>
      <c r="I198" s="261"/>
      <c r="J198" s="421"/>
      <c r="K198" s="462">
        <f>ROUND((F198*C198%)*2,1)/2</f>
        <v>0</v>
      </c>
      <c r="L198" s="462"/>
      <c r="M198" s="463">
        <f>K198+L198</f>
        <v>0</v>
      </c>
      <c r="N198" s="462"/>
      <c r="O198" s="463"/>
      <c r="P198" s="466"/>
      <c r="Q198" s="466"/>
      <c r="R198" s="16"/>
      <c r="S198" s="207"/>
      <c r="AA198" s="14"/>
    </row>
    <row r="199" spans="1:41">
      <c r="C199" s="144"/>
      <c r="D199" s="150"/>
      <c r="E199" s="144"/>
      <c r="F199" s="54"/>
      <c r="G199" s="150"/>
      <c r="H199" s="17"/>
      <c r="I199" s="262"/>
      <c r="J199" s="262"/>
      <c r="K199" s="527"/>
      <c r="L199" s="527"/>
      <c r="M199" s="527"/>
      <c r="N199" s="462"/>
      <c r="O199" s="463"/>
      <c r="P199" s="466"/>
      <c r="Q199" s="466"/>
      <c r="S199" s="172"/>
      <c r="AA199" s="14"/>
    </row>
    <row r="200" spans="1:41" ht="12.75" customHeight="1">
      <c r="B200" s="137" t="s">
        <v>500</v>
      </c>
      <c r="C200" s="138"/>
      <c r="D200" s="139"/>
      <c r="E200" s="138"/>
      <c r="F200" s="219"/>
      <c r="G200" s="246"/>
      <c r="H200" s="141"/>
      <c r="I200" s="141" t="s">
        <v>142</v>
      </c>
      <c r="J200" s="183"/>
      <c r="K200" s="506">
        <f>SUM(K201:K217)</f>
        <v>0</v>
      </c>
      <c r="L200" s="506">
        <f>SUM(L201:L217)</f>
        <v>0</v>
      </c>
      <c r="M200" s="526">
        <f>SUM(M201:M217)</f>
        <v>0</v>
      </c>
      <c r="N200" s="479">
        <f>SUM(N201:N218)</f>
        <v>0</v>
      </c>
      <c r="O200" s="479">
        <f>SUM(O201:O218)</f>
        <v>0</v>
      </c>
      <c r="P200" s="479">
        <f>SUM(P201:P218)</f>
        <v>0</v>
      </c>
      <c r="Q200" s="479">
        <f>SUM(Q201:Q218)</f>
        <v>0</v>
      </c>
      <c r="S200" s="172"/>
      <c r="T200" s="135"/>
      <c r="U200" s="135"/>
      <c r="V200" s="135"/>
      <c r="W200" s="135"/>
      <c r="X200" s="135"/>
      <c r="Y200" s="133"/>
      <c r="Z200" s="111"/>
      <c r="AA200" s="14"/>
    </row>
    <row r="201" spans="1:41" ht="25.5">
      <c r="B201" s="32"/>
      <c r="C201" s="130" t="s">
        <v>242</v>
      </c>
      <c r="D201" s="131" t="s">
        <v>250</v>
      </c>
      <c r="E201" s="130" t="s">
        <v>176</v>
      </c>
      <c r="F201" s="54"/>
      <c r="G201" s="224" t="s">
        <v>198</v>
      </c>
      <c r="H201" s="226" t="s">
        <v>118</v>
      </c>
      <c r="I201" s="226" t="s">
        <v>274</v>
      </c>
      <c r="J201" s="210"/>
      <c r="K201" s="211"/>
      <c r="L201" s="211"/>
      <c r="M201" s="480" t="s">
        <v>162</v>
      </c>
      <c r="N201" s="480"/>
      <c r="O201" s="463"/>
      <c r="P201" s="484"/>
      <c r="Q201" s="484"/>
      <c r="S201" s="189" t="s">
        <v>174</v>
      </c>
      <c r="T201" s="190" t="s">
        <v>175</v>
      </c>
      <c r="U201" s="191" t="s">
        <v>176</v>
      </c>
      <c r="V201" s="192" t="s">
        <v>246</v>
      </c>
      <c r="W201" s="193" t="s">
        <v>177</v>
      </c>
      <c r="X201" s="194" t="s">
        <v>632</v>
      </c>
      <c r="Y201" s="195" t="s">
        <v>636</v>
      </c>
      <c r="Z201" s="196" t="s">
        <v>637</v>
      </c>
      <c r="AA201" s="14"/>
    </row>
    <row r="202" spans="1:41" s="32" customFormat="1" ht="12.75" customHeight="1">
      <c r="A202" s="1">
        <v>23500</v>
      </c>
      <c r="B202" s="16" t="s">
        <v>465</v>
      </c>
      <c r="C202" s="213">
        <v>0</v>
      </c>
      <c r="D202" s="213">
        <v>0</v>
      </c>
      <c r="E202" s="213">
        <v>0</v>
      </c>
      <c r="F202" s="209"/>
      <c r="G202" s="213">
        <f t="shared" ref="G202:G213" si="61">C202+D202+E202</f>
        <v>0</v>
      </c>
      <c r="H202" s="257">
        <v>0</v>
      </c>
      <c r="I202" s="205">
        <f>ROUND(($H202*108.33%)*2,1)/2</f>
        <v>0</v>
      </c>
      <c r="J202" s="147"/>
      <c r="K202" s="462"/>
      <c r="L202" s="462">
        <f>ROUND((G202*I202)*2,1)/2</f>
        <v>0</v>
      </c>
      <c r="M202" s="463">
        <f>K202+L202</f>
        <v>0</v>
      </c>
      <c r="N202" s="480"/>
      <c r="O202" s="463"/>
      <c r="P202" s="484"/>
      <c r="Q202" s="484"/>
      <c r="R202" s="56"/>
      <c r="S202" s="172"/>
      <c r="T202" s="50">
        <f>$AA$123</f>
        <v>0</v>
      </c>
      <c r="U202" s="50">
        <f>$AA$124</f>
        <v>0</v>
      </c>
      <c r="V202" s="50">
        <f>$AA$125</f>
        <v>0</v>
      </c>
      <c r="W202" s="50">
        <f>$AA$126</f>
        <v>0</v>
      </c>
      <c r="X202" s="50">
        <v>0</v>
      </c>
      <c r="Y202" s="54">
        <v>0</v>
      </c>
      <c r="Z202" s="53">
        <f>X202*Y202</f>
        <v>0</v>
      </c>
      <c r="AA202" s="14"/>
      <c r="AB202" s="15"/>
      <c r="AC202" s="16"/>
      <c r="AD202" s="17"/>
      <c r="AE202" s="17"/>
      <c r="AF202" s="16"/>
      <c r="AG202" s="16"/>
      <c r="AH202" s="16"/>
      <c r="AI202" s="16"/>
      <c r="AJ202" s="18"/>
      <c r="AK202" s="18"/>
      <c r="AL202" s="56"/>
      <c r="AM202" s="20"/>
    </row>
    <row r="203" spans="1:41" s="32" customFormat="1" ht="12.75" customHeight="1">
      <c r="A203" s="1">
        <f>A202+1</f>
        <v>23501</v>
      </c>
      <c r="B203" s="16" t="s">
        <v>544</v>
      </c>
      <c r="C203" s="213"/>
      <c r="D203" s="213">
        <v>0</v>
      </c>
      <c r="E203" s="213">
        <v>0</v>
      </c>
      <c r="F203" s="209"/>
      <c r="G203" s="213">
        <f t="shared" si="61"/>
        <v>0</v>
      </c>
      <c r="H203" s="257">
        <v>0</v>
      </c>
      <c r="I203" s="205">
        <f t="shared" ref="I203:I213" si="62">ROUND(($H203*108.33%)*2,1)/2</f>
        <v>0</v>
      </c>
      <c r="J203" s="147"/>
      <c r="K203" s="462"/>
      <c r="L203" s="462">
        <f>ROUND((G203*I203)*2,1)/2</f>
        <v>0</v>
      </c>
      <c r="M203" s="463">
        <f t="shared" ref="M203:M205" si="63">K203+L203</f>
        <v>0</v>
      </c>
      <c r="N203" s="480"/>
      <c r="O203" s="463"/>
      <c r="P203" s="484"/>
      <c r="Q203" s="484"/>
      <c r="R203" s="56"/>
      <c r="S203" s="172"/>
      <c r="T203" s="50"/>
      <c r="U203" s="50"/>
      <c r="V203" s="50"/>
      <c r="W203" s="50"/>
      <c r="X203" s="50"/>
      <c r="Y203" s="54"/>
      <c r="Z203" s="53"/>
      <c r="AA203" s="14"/>
      <c r="AB203" s="15"/>
      <c r="AC203" s="16"/>
      <c r="AD203" s="17"/>
      <c r="AE203" s="17"/>
      <c r="AF203" s="16"/>
      <c r="AG203" s="16"/>
      <c r="AH203" s="16"/>
      <c r="AI203" s="16"/>
      <c r="AJ203" s="18"/>
      <c r="AK203" s="18"/>
      <c r="AL203" s="56"/>
      <c r="AM203" s="20"/>
    </row>
    <row r="204" spans="1:41" s="32" customFormat="1" ht="12.75" customHeight="1">
      <c r="A204" s="1">
        <f t="shared" ref="A204:A213" si="64">A203+1</f>
        <v>23502</v>
      </c>
      <c r="B204" s="16" t="s">
        <v>482</v>
      </c>
      <c r="C204" s="213">
        <v>0</v>
      </c>
      <c r="D204" s="213">
        <v>0</v>
      </c>
      <c r="E204" s="213">
        <v>0</v>
      </c>
      <c r="F204" s="209"/>
      <c r="G204" s="213">
        <f t="shared" si="61"/>
        <v>0</v>
      </c>
      <c r="H204" s="257">
        <v>0</v>
      </c>
      <c r="I204" s="205">
        <f t="shared" si="62"/>
        <v>0</v>
      </c>
      <c r="J204" s="147"/>
      <c r="K204" s="462"/>
      <c r="L204" s="462">
        <f t="shared" ref="L204:L205" si="65">ROUND((G204*I204)*2,1)/2</f>
        <v>0</v>
      </c>
      <c r="M204" s="463">
        <f t="shared" si="63"/>
        <v>0</v>
      </c>
      <c r="N204" s="480"/>
      <c r="O204" s="463"/>
      <c r="P204" s="484"/>
      <c r="Q204" s="484"/>
      <c r="R204" s="56"/>
      <c r="S204" s="172"/>
      <c r="T204" s="50"/>
      <c r="U204" s="50"/>
      <c r="V204" s="50"/>
      <c r="W204" s="50"/>
      <c r="X204" s="50"/>
      <c r="Y204" s="54"/>
      <c r="Z204" s="53"/>
      <c r="AA204" s="14"/>
      <c r="AB204" s="15"/>
      <c r="AC204" s="16"/>
      <c r="AD204" s="17"/>
      <c r="AE204" s="17"/>
      <c r="AF204" s="16"/>
      <c r="AG204" s="16"/>
      <c r="AH204" s="16"/>
      <c r="AI204" s="16"/>
      <c r="AJ204" s="18"/>
      <c r="AK204" s="18"/>
      <c r="AL204" s="56"/>
      <c r="AM204" s="20"/>
    </row>
    <row r="205" spans="1:41" s="32" customFormat="1" ht="12.75" customHeight="1">
      <c r="A205" s="1">
        <f t="shared" si="64"/>
        <v>23503</v>
      </c>
      <c r="B205" s="16" t="s">
        <v>545</v>
      </c>
      <c r="C205" s="213">
        <v>0</v>
      </c>
      <c r="D205" s="213">
        <v>0</v>
      </c>
      <c r="E205" s="213">
        <v>0</v>
      </c>
      <c r="F205" s="209"/>
      <c r="G205" s="213">
        <f t="shared" si="61"/>
        <v>0</v>
      </c>
      <c r="H205" s="257">
        <v>0</v>
      </c>
      <c r="I205" s="205">
        <f t="shared" si="62"/>
        <v>0</v>
      </c>
      <c r="J205" s="147"/>
      <c r="K205" s="462"/>
      <c r="L205" s="462">
        <f t="shared" si="65"/>
        <v>0</v>
      </c>
      <c r="M205" s="463">
        <f t="shared" si="63"/>
        <v>0</v>
      </c>
      <c r="N205" s="480"/>
      <c r="O205" s="463"/>
      <c r="P205" s="484"/>
      <c r="Q205" s="484"/>
      <c r="R205" s="56"/>
      <c r="S205" s="172"/>
      <c r="T205" s="50"/>
      <c r="U205" s="50"/>
      <c r="V205" s="50"/>
      <c r="W205" s="50"/>
      <c r="X205" s="50"/>
      <c r="Y205" s="54"/>
      <c r="Z205" s="53"/>
      <c r="AA205" s="14"/>
      <c r="AB205" s="15"/>
      <c r="AC205" s="16"/>
      <c r="AD205" s="17"/>
      <c r="AE205" s="17"/>
      <c r="AF205" s="16"/>
      <c r="AG205" s="16"/>
      <c r="AH205" s="16"/>
      <c r="AI205" s="16"/>
      <c r="AJ205" s="18"/>
      <c r="AK205" s="18"/>
      <c r="AL205" s="56"/>
      <c r="AM205" s="20"/>
    </row>
    <row r="206" spans="1:41" ht="12.75" customHeight="1">
      <c r="A206" s="1">
        <f t="shared" si="64"/>
        <v>23504</v>
      </c>
      <c r="B206" s="16" t="s">
        <v>546</v>
      </c>
      <c r="C206" s="213">
        <v>0</v>
      </c>
      <c r="D206" s="213">
        <v>0</v>
      </c>
      <c r="E206" s="213">
        <v>0</v>
      </c>
      <c r="F206" s="209"/>
      <c r="G206" s="213">
        <f t="shared" si="61"/>
        <v>0</v>
      </c>
      <c r="H206" s="257">
        <v>0</v>
      </c>
      <c r="I206" s="205">
        <f t="shared" si="62"/>
        <v>0</v>
      </c>
      <c r="J206" s="147"/>
      <c r="K206" s="462"/>
      <c r="L206" s="462">
        <f>ROUND((G206*I206)*2,1)/2</f>
        <v>0</v>
      </c>
      <c r="M206" s="463">
        <f t="shared" ref="M206:M213" si="66">K206+L206</f>
        <v>0</v>
      </c>
      <c r="N206" s="480"/>
      <c r="O206" s="463"/>
      <c r="P206" s="484"/>
      <c r="Q206" s="484"/>
      <c r="S206" s="172"/>
      <c r="W206" s="16"/>
      <c r="Z206" s="53">
        <f t="shared" ref="Z206:Z213" si="67">X206*Y206</f>
        <v>0</v>
      </c>
      <c r="AA206" s="14"/>
      <c r="AO206" s="100"/>
    </row>
    <row r="207" spans="1:41" ht="12.75" customHeight="1">
      <c r="A207" s="1">
        <f t="shared" si="64"/>
        <v>23505</v>
      </c>
      <c r="B207" s="16" t="s">
        <v>547</v>
      </c>
      <c r="C207" s="213">
        <v>0</v>
      </c>
      <c r="D207" s="213">
        <v>0</v>
      </c>
      <c r="E207" s="213">
        <v>0</v>
      </c>
      <c r="F207" s="209"/>
      <c r="G207" s="213">
        <f t="shared" si="61"/>
        <v>0</v>
      </c>
      <c r="H207" s="257">
        <v>0</v>
      </c>
      <c r="I207" s="205">
        <f t="shared" si="62"/>
        <v>0</v>
      </c>
      <c r="J207" s="147"/>
      <c r="K207" s="462"/>
      <c r="L207" s="462">
        <f t="shared" ref="L207:L213" si="68">ROUND((G207*I207)*2,1)/2</f>
        <v>0</v>
      </c>
      <c r="M207" s="463">
        <f t="shared" si="66"/>
        <v>0</v>
      </c>
      <c r="N207" s="480"/>
      <c r="O207" s="463"/>
      <c r="P207" s="484"/>
      <c r="Q207" s="484"/>
      <c r="S207" s="172"/>
      <c r="W207" s="16"/>
      <c r="Z207" s="53">
        <f t="shared" si="67"/>
        <v>0</v>
      </c>
      <c r="AA207" s="14"/>
    </row>
    <row r="208" spans="1:41" ht="12.75" customHeight="1">
      <c r="A208" s="1">
        <f t="shared" si="64"/>
        <v>23506</v>
      </c>
      <c r="B208" s="16" t="s">
        <v>463</v>
      </c>
      <c r="C208" s="213">
        <v>0</v>
      </c>
      <c r="D208" s="213">
        <v>0</v>
      </c>
      <c r="E208" s="213">
        <v>0</v>
      </c>
      <c r="F208" s="209"/>
      <c r="G208" s="213">
        <f t="shared" si="61"/>
        <v>0</v>
      </c>
      <c r="H208" s="257">
        <v>0</v>
      </c>
      <c r="I208" s="205">
        <f t="shared" si="62"/>
        <v>0</v>
      </c>
      <c r="J208" s="147"/>
      <c r="K208" s="462"/>
      <c r="L208" s="462">
        <f t="shared" si="68"/>
        <v>0</v>
      </c>
      <c r="M208" s="463">
        <f t="shared" si="66"/>
        <v>0</v>
      </c>
      <c r="N208" s="480"/>
      <c r="O208" s="463"/>
      <c r="P208" s="484"/>
      <c r="Q208" s="484"/>
      <c r="S208" s="172"/>
      <c r="W208" s="16"/>
      <c r="Z208" s="53">
        <f t="shared" si="67"/>
        <v>0</v>
      </c>
      <c r="AA208" s="14"/>
      <c r="AO208" s="100"/>
    </row>
    <row r="209" spans="1:41" ht="12.75" customHeight="1">
      <c r="A209" s="1">
        <f t="shared" si="64"/>
        <v>23507</v>
      </c>
      <c r="B209" s="16" t="s">
        <v>287</v>
      </c>
      <c r="C209" s="213">
        <v>0</v>
      </c>
      <c r="D209" s="213">
        <v>0</v>
      </c>
      <c r="E209" s="213">
        <v>0</v>
      </c>
      <c r="F209" s="209"/>
      <c r="G209" s="213">
        <f t="shared" si="61"/>
        <v>0</v>
      </c>
      <c r="H209" s="257">
        <v>0</v>
      </c>
      <c r="I209" s="205">
        <f t="shared" si="62"/>
        <v>0</v>
      </c>
      <c r="J209" s="147"/>
      <c r="K209" s="462"/>
      <c r="L209" s="462">
        <f>ROUND((G209*I209)*2,1)/2</f>
        <v>0</v>
      </c>
      <c r="M209" s="463">
        <f t="shared" si="66"/>
        <v>0</v>
      </c>
      <c r="N209" s="480"/>
      <c r="O209" s="463"/>
      <c r="P209" s="484"/>
      <c r="Q209" s="484"/>
      <c r="S209" s="172"/>
      <c r="W209" s="16"/>
      <c r="Z209" s="53">
        <f t="shared" si="67"/>
        <v>0</v>
      </c>
      <c r="AA209" s="14"/>
    </row>
    <row r="210" spans="1:41" ht="12.75" customHeight="1">
      <c r="A210" s="1">
        <f t="shared" si="64"/>
        <v>23508</v>
      </c>
      <c r="B210" s="16" t="s">
        <v>288</v>
      </c>
      <c r="C210" s="213">
        <v>0</v>
      </c>
      <c r="D210" s="213">
        <v>0</v>
      </c>
      <c r="E210" s="213">
        <v>0</v>
      </c>
      <c r="F210" s="209"/>
      <c r="G210" s="213">
        <f t="shared" si="61"/>
        <v>0</v>
      </c>
      <c r="H210" s="257">
        <v>0</v>
      </c>
      <c r="I210" s="205">
        <f t="shared" si="62"/>
        <v>0</v>
      </c>
      <c r="J210" s="147"/>
      <c r="K210" s="462"/>
      <c r="L210" s="462">
        <f t="shared" si="68"/>
        <v>0</v>
      </c>
      <c r="M210" s="463">
        <f t="shared" si="66"/>
        <v>0</v>
      </c>
      <c r="N210" s="480"/>
      <c r="O210" s="463"/>
      <c r="P210" s="484"/>
      <c r="Q210" s="484"/>
      <c r="S210" s="172"/>
      <c r="W210" s="16"/>
      <c r="Z210" s="53">
        <f t="shared" si="67"/>
        <v>0</v>
      </c>
      <c r="AA210" s="14"/>
    </row>
    <row r="211" spans="1:41" ht="12.75" customHeight="1">
      <c r="A211" s="1">
        <f t="shared" si="64"/>
        <v>23509</v>
      </c>
      <c r="B211" s="16" t="s">
        <v>464</v>
      </c>
      <c r="C211" s="213">
        <v>0</v>
      </c>
      <c r="D211" s="213">
        <v>0</v>
      </c>
      <c r="E211" s="213">
        <v>0</v>
      </c>
      <c r="F211" s="209"/>
      <c r="G211" s="213">
        <f t="shared" si="61"/>
        <v>0</v>
      </c>
      <c r="H211" s="257">
        <v>0</v>
      </c>
      <c r="I211" s="205">
        <f t="shared" si="62"/>
        <v>0</v>
      </c>
      <c r="J211" s="147"/>
      <c r="K211" s="462"/>
      <c r="L211" s="462">
        <f t="shared" si="68"/>
        <v>0</v>
      </c>
      <c r="M211" s="463">
        <f t="shared" si="66"/>
        <v>0</v>
      </c>
      <c r="N211" s="480"/>
      <c r="O211" s="463"/>
      <c r="P211" s="484"/>
      <c r="Q211" s="484"/>
      <c r="S211" s="172"/>
      <c r="W211" s="16"/>
      <c r="Z211" s="53">
        <f t="shared" si="67"/>
        <v>0</v>
      </c>
      <c r="AA211" s="14"/>
      <c r="AJ211" s="136"/>
      <c r="AK211" s="136"/>
    </row>
    <row r="212" spans="1:41" ht="12.75" customHeight="1">
      <c r="A212" s="1">
        <f t="shared" si="64"/>
        <v>23510</v>
      </c>
      <c r="B212" s="16" t="s">
        <v>286</v>
      </c>
      <c r="C212" s="213"/>
      <c r="D212" s="213"/>
      <c r="E212" s="213"/>
      <c r="F212" s="234" t="s">
        <v>197</v>
      </c>
      <c r="G212" s="10">
        <v>0</v>
      </c>
      <c r="H212" s="257">
        <v>0</v>
      </c>
      <c r="I212" s="205">
        <f t="shared" si="62"/>
        <v>0</v>
      </c>
      <c r="J212" s="147"/>
      <c r="K212" s="462"/>
      <c r="L212" s="462">
        <f>ROUND((G212*I212)*2,1)/2</f>
        <v>0</v>
      </c>
      <c r="M212" s="463">
        <f>K212+L212</f>
        <v>0</v>
      </c>
      <c r="N212" s="480"/>
      <c r="O212" s="463"/>
      <c r="P212" s="484"/>
      <c r="Q212" s="484"/>
      <c r="S212" s="172"/>
      <c r="W212" s="16"/>
      <c r="Z212" s="53">
        <f t="shared" si="67"/>
        <v>0</v>
      </c>
      <c r="AA212" s="14"/>
      <c r="AK212" s="136"/>
    </row>
    <row r="213" spans="1:41" ht="12.75" customHeight="1">
      <c r="A213" s="1">
        <f t="shared" si="64"/>
        <v>23511</v>
      </c>
      <c r="B213" s="16" t="s">
        <v>241</v>
      </c>
      <c r="C213" s="213">
        <v>0</v>
      </c>
      <c r="D213" s="213">
        <v>0</v>
      </c>
      <c r="E213" s="213">
        <v>0</v>
      </c>
      <c r="F213" s="209"/>
      <c r="G213" s="213">
        <f t="shared" si="61"/>
        <v>0</v>
      </c>
      <c r="H213" s="257">
        <v>0</v>
      </c>
      <c r="I213" s="205">
        <f t="shared" si="62"/>
        <v>0</v>
      </c>
      <c r="J213" s="147"/>
      <c r="K213" s="462"/>
      <c r="L213" s="462">
        <f t="shared" si="68"/>
        <v>0</v>
      </c>
      <c r="M213" s="463">
        <f t="shared" si="66"/>
        <v>0</v>
      </c>
      <c r="N213" s="480"/>
      <c r="O213" s="463"/>
      <c r="P213" s="484"/>
      <c r="Q213" s="484"/>
      <c r="S213" s="172"/>
      <c r="W213" s="16"/>
      <c r="Z213" s="53">
        <f t="shared" si="67"/>
        <v>0</v>
      </c>
      <c r="AA213" s="14"/>
      <c r="AJ213" s="136"/>
      <c r="AK213" s="136"/>
    </row>
    <row r="214" spans="1:41" ht="12.75" customHeight="1">
      <c r="C214" s="10"/>
      <c r="D214" s="213"/>
      <c r="E214" s="10"/>
      <c r="F214" s="209"/>
      <c r="G214" s="213"/>
      <c r="H214" s="205"/>
      <c r="I214" s="261"/>
      <c r="J214" s="210"/>
      <c r="K214" s="211"/>
      <c r="L214" s="211"/>
      <c r="M214" s="463"/>
      <c r="N214" s="480"/>
      <c r="O214" s="463"/>
      <c r="P214" s="484"/>
      <c r="Q214" s="484"/>
      <c r="S214" s="172"/>
      <c r="AA214" s="14"/>
    </row>
    <row r="215" spans="1:41" ht="12.75" customHeight="1">
      <c r="A215" s="1">
        <v>23519</v>
      </c>
      <c r="B215" s="16" t="s">
        <v>528</v>
      </c>
      <c r="C215" s="213">
        <f>$G$24</f>
        <v>0</v>
      </c>
      <c r="D215" s="213" t="s">
        <v>149</v>
      </c>
      <c r="E215" s="10" t="s">
        <v>234</v>
      </c>
      <c r="F215" s="209">
        <f>SUM(L201:L214)</f>
        <v>0</v>
      </c>
      <c r="G215" s="242" t="s">
        <v>73</v>
      </c>
      <c r="H215" s="205"/>
      <c r="I215" s="261"/>
      <c r="J215" s="147"/>
      <c r="K215" s="462"/>
      <c r="L215" s="462">
        <f>ROUND((F215*C215%)*2,1)/2</f>
        <v>0</v>
      </c>
      <c r="M215" s="463">
        <f>K215+L215</f>
        <v>0</v>
      </c>
      <c r="N215" s="480"/>
      <c r="O215" s="463"/>
      <c r="P215" s="484"/>
      <c r="Q215" s="484"/>
      <c r="S215" s="172"/>
      <c r="AA215" s="14"/>
    </row>
    <row r="216" spans="1:41" ht="12.75" customHeight="1">
      <c r="B216" s="16" t="s">
        <v>529</v>
      </c>
      <c r="C216" s="213">
        <f>$G$24</f>
        <v>0</v>
      </c>
      <c r="D216" s="213" t="s">
        <v>149</v>
      </c>
      <c r="E216" s="10" t="s">
        <v>234</v>
      </c>
      <c r="F216" s="209">
        <f>SUM(K201:K214)</f>
        <v>0</v>
      </c>
      <c r="G216" s="242" t="s">
        <v>73</v>
      </c>
      <c r="H216" s="205"/>
      <c r="I216" s="261"/>
      <c r="J216" s="147"/>
      <c r="K216" s="462">
        <f>ROUND((F216*C216%)*2,1)/2</f>
        <v>0</v>
      </c>
      <c r="L216" s="462"/>
      <c r="M216" s="463">
        <f>K216+L216</f>
        <v>0</v>
      </c>
      <c r="N216" s="480"/>
      <c r="O216" s="480"/>
      <c r="P216" s="484"/>
      <c r="Q216" s="484"/>
      <c r="S216" s="172"/>
      <c r="AA216" s="14"/>
    </row>
    <row r="217" spans="1:41" ht="12.75" customHeight="1">
      <c r="C217" s="10"/>
      <c r="D217" s="213"/>
      <c r="E217" s="10"/>
      <c r="F217" s="209"/>
      <c r="G217" s="213"/>
      <c r="H217" s="205"/>
      <c r="I217" s="215"/>
      <c r="J217" s="215"/>
      <c r="K217" s="385"/>
      <c r="L217" s="385"/>
      <c r="M217" s="462"/>
      <c r="N217" s="462"/>
      <c r="O217" s="463"/>
      <c r="P217" s="466"/>
      <c r="Q217" s="466"/>
      <c r="S217" s="172"/>
      <c r="AA217" s="14"/>
    </row>
    <row r="218" spans="1:41" ht="12.75" customHeight="1">
      <c r="C218" s="10"/>
      <c r="D218" s="213"/>
      <c r="E218" s="10"/>
      <c r="F218" s="209"/>
      <c r="G218" s="213"/>
      <c r="H218" s="205"/>
      <c r="I218" s="215"/>
      <c r="J218" s="215"/>
      <c r="K218" s="487"/>
      <c r="L218" s="487"/>
      <c r="M218" s="488"/>
      <c r="N218" s="488"/>
      <c r="O218" s="488"/>
      <c r="P218" s="512"/>
      <c r="Q218" s="512"/>
      <c r="S218" s="172"/>
      <c r="AA218" s="14"/>
    </row>
    <row r="219" spans="1:41" ht="12.75" customHeight="1">
      <c r="B219" s="137" t="s">
        <v>289</v>
      </c>
      <c r="C219" s="263"/>
      <c r="D219" s="156"/>
      <c r="E219" s="155"/>
      <c r="F219" s="219"/>
      <c r="G219" s="156"/>
      <c r="H219" s="141"/>
      <c r="I219" s="141" t="s">
        <v>142</v>
      </c>
      <c r="J219" s="183"/>
      <c r="K219" s="460">
        <f t="shared" ref="K219:P219" si="69">SUM(K220:K228)</f>
        <v>0</v>
      </c>
      <c r="L219" s="460">
        <f t="shared" si="69"/>
        <v>0</v>
      </c>
      <c r="M219" s="479">
        <f t="shared" si="69"/>
        <v>0</v>
      </c>
      <c r="N219" s="479">
        <f t="shared" si="69"/>
        <v>0</v>
      </c>
      <c r="O219" s="479">
        <f t="shared" si="69"/>
        <v>0</v>
      </c>
      <c r="P219" s="479">
        <f t="shared" si="69"/>
        <v>0</v>
      </c>
      <c r="Q219" s="479">
        <f>SUM(Q220:Q228)</f>
        <v>0</v>
      </c>
      <c r="S219" s="172"/>
      <c r="AA219" s="14"/>
      <c r="AC219" s="17"/>
    </row>
    <row r="220" spans="1:41" ht="25.5">
      <c r="B220" s="32"/>
      <c r="C220" s="130" t="s">
        <v>242</v>
      </c>
      <c r="D220" s="131" t="s">
        <v>250</v>
      </c>
      <c r="E220" s="130" t="s">
        <v>176</v>
      </c>
      <c r="F220" s="54"/>
      <c r="G220" s="224" t="s">
        <v>198</v>
      </c>
      <c r="H220" s="226" t="s">
        <v>118</v>
      </c>
      <c r="I220" s="226" t="s">
        <v>274</v>
      </c>
      <c r="J220" s="210"/>
      <c r="K220" s="211"/>
      <c r="L220" s="211"/>
      <c r="M220" s="480" t="s">
        <v>162</v>
      </c>
      <c r="N220" s="480"/>
      <c r="O220" s="463"/>
      <c r="P220" s="484"/>
      <c r="Q220" s="484"/>
      <c r="S220" s="189" t="s">
        <v>174</v>
      </c>
      <c r="T220" s="190" t="s">
        <v>175</v>
      </c>
      <c r="U220" s="191" t="s">
        <v>176</v>
      </c>
      <c r="V220" s="192" t="s">
        <v>246</v>
      </c>
      <c r="W220" s="193" t="s">
        <v>177</v>
      </c>
      <c r="X220" s="194" t="s">
        <v>632</v>
      </c>
      <c r="Y220" s="195" t="s">
        <v>636</v>
      </c>
      <c r="Z220" s="196" t="s">
        <v>637</v>
      </c>
      <c r="AA220" s="14"/>
    </row>
    <row r="221" spans="1:41" s="32" customFormat="1" ht="12.75" customHeight="1">
      <c r="A221" s="1">
        <v>23600</v>
      </c>
      <c r="B221" s="16" t="s">
        <v>548</v>
      </c>
      <c r="C221" s="213">
        <v>0</v>
      </c>
      <c r="D221" s="213">
        <v>0</v>
      </c>
      <c r="E221" s="213">
        <v>0</v>
      </c>
      <c r="F221" s="209"/>
      <c r="G221" s="213">
        <f>C221+D221+E221</f>
        <v>0</v>
      </c>
      <c r="H221" s="257">
        <v>0</v>
      </c>
      <c r="I221" s="205">
        <f>ROUND(($H221*108.33%)*2,1)/2</f>
        <v>0</v>
      </c>
      <c r="J221" s="147"/>
      <c r="K221" s="462"/>
      <c r="L221" s="462">
        <f>ROUND((G221*I221)*2,1)/2</f>
        <v>0</v>
      </c>
      <c r="M221" s="463">
        <f>K221+L221</f>
        <v>0</v>
      </c>
      <c r="N221" s="480"/>
      <c r="O221" s="463"/>
      <c r="P221" s="484"/>
      <c r="Q221" s="484"/>
      <c r="R221" s="56"/>
      <c r="S221" s="172"/>
      <c r="T221" s="50">
        <f>$AA$123</f>
        <v>0</v>
      </c>
      <c r="U221" s="50">
        <f>$AA$124</f>
        <v>0</v>
      </c>
      <c r="V221" s="50">
        <f>$AA$125</f>
        <v>0</v>
      </c>
      <c r="W221" s="50">
        <f>$AA$126</f>
        <v>0</v>
      </c>
      <c r="X221" s="50">
        <v>0</v>
      </c>
      <c r="Y221" s="54">
        <v>0</v>
      </c>
      <c r="Z221" s="53">
        <f>X221*Y221</f>
        <v>0</v>
      </c>
      <c r="AA221" s="14"/>
      <c r="AB221" s="15"/>
      <c r="AC221" s="16"/>
      <c r="AD221" s="17"/>
      <c r="AE221" s="17"/>
      <c r="AF221" s="16"/>
      <c r="AG221" s="16"/>
      <c r="AH221" s="16"/>
      <c r="AI221" s="16"/>
      <c r="AJ221" s="18"/>
      <c r="AK221" s="18"/>
      <c r="AL221" s="56"/>
      <c r="AM221" s="20"/>
    </row>
    <row r="222" spans="1:41" ht="12.75" customHeight="1">
      <c r="A222" s="1">
        <f>A221+1</f>
        <v>23601</v>
      </c>
      <c r="B222" s="16" t="s">
        <v>549</v>
      </c>
      <c r="C222" s="213">
        <v>0</v>
      </c>
      <c r="D222" s="213">
        <v>0</v>
      </c>
      <c r="E222" s="213">
        <v>0</v>
      </c>
      <c r="F222" s="209"/>
      <c r="G222" s="213">
        <f>C222+D222+E222</f>
        <v>0</v>
      </c>
      <c r="H222" s="257">
        <v>0</v>
      </c>
      <c r="I222" s="205">
        <f>ROUND(($H222*108.33%)*2,1)/2</f>
        <v>0</v>
      </c>
      <c r="J222" s="147"/>
      <c r="K222" s="462"/>
      <c r="L222" s="462">
        <f>ROUND((G222*I222)*2,1)/2</f>
        <v>0</v>
      </c>
      <c r="M222" s="463">
        <f>K222+L222</f>
        <v>0</v>
      </c>
      <c r="N222" s="480"/>
      <c r="O222" s="463"/>
      <c r="P222" s="484"/>
      <c r="Q222" s="484"/>
      <c r="S222" s="172"/>
      <c r="W222" s="16"/>
      <c r="Z222" s="53">
        <f>X222*Y222</f>
        <v>0</v>
      </c>
      <c r="AA222" s="14"/>
      <c r="AO222" s="100"/>
    </row>
    <row r="223" spans="1:41" ht="12.75" customHeight="1">
      <c r="A223" s="1">
        <f t="shared" ref="A223:A224" si="70">A222+1</f>
        <v>23602</v>
      </c>
      <c r="B223" s="16" t="s">
        <v>550</v>
      </c>
      <c r="C223" s="213">
        <v>0</v>
      </c>
      <c r="D223" s="213">
        <v>0</v>
      </c>
      <c r="E223" s="213">
        <v>0</v>
      </c>
      <c r="F223" s="209"/>
      <c r="G223" s="213">
        <f>C223+D223+E223</f>
        <v>0</v>
      </c>
      <c r="H223" s="257">
        <v>0</v>
      </c>
      <c r="I223" s="205">
        <f>ROUND(($H223*108.33%)*2,1)/2</f>
        <v>0</v>
      </c>
      <c r="J223" s="147"/>
      <c r="K223" s="462"/>
      <c r="L223" s="462">
        <f>ROUND((G223*I223)*2,1)/2</f>
        <v>0</v>
      </c>
      <c r="M223" s="463">
        <f>K223+L223</f>
        <v>0</v>
      </c>
      <c r="N223" s="480"/>
      <c r="O223" s="463"/>
      <c r="P223" s="484"/>
      <c r="Q223" s="484"/>
      <c r="S223" s="172"/>
      <c r="W223" s="16"/>
      <c r="AA223" s="14"/>
      <c r="AO223" s="100"/>
    </row>
    <row r="224" spans="1:41" ht="12.75" customHeight="1">
      <c r="A224" s="1">
        <f t="shared" si="70"/>
        <v>23603</v>
      </c>
      <c r="B224" s="16" t="s">
        <v>241</v>
      </c>
      <c r="C224" s="213">
        <v>0</v>
      </c>
      <c r="D224" s="213">
        <v>0</v>
      </c>
      <c r="E224" s="213">
        <v>0</v>
      </c>
      <c r="F224" s="209"/>
      <c r="G224" s="213">
        <f>C224+D224+E224</f>
        <v>0</v>
      </c>
      <c r="H224" s="257">
        <v>0</v>
      </c>
      <c r="I224" s="205">
        <f>ROUND(($H224*108.33%)*2,1)/2</f>
        <v>0</v>
      </c>
      <c r="J224" s="147"/>
      <c r="K224" s="462"/>
      <c r="L224" s="462">
        <f>ROUND((G224*I224)*2,1)/2</f>
        <v>0</v>
      </c>
      <c r="M224" s="463">
        <f>K224+L224</f>
        <v>0</v>
      </c>
      <c r="N224" s="480"/>
      <c r="O224" s="463"/>
      <c r="P224" s="484"/>
      <c r="Q224" s="484"/>
      <c r="S224" s="172"/>
      <c r="W224" s="16"/>
      <c r="Z224" s="53">
        <f>X224*Y224</f>
        <v>0</v>
      </c>
      <c r="AA224" s="14"/>
      <c r="AO224" s="100"/>
    </row>
    <row r="225" spans="1:39" ht="12.75" customHeight="1">
      <c r="C225" s="10"/>
      <c r="D225" s="213"/>
      <c r="E225" s="10"/>
      <c r="F225" s="209"/>
      <c r="G225" s="213"/>
      <c r="H225" s="205"/>
      <c r="I225" s="261"/>
      <c r="J225" s="210"/>
      <c r="K225" s="211"/>
      <c r="L225" s="211"/>
      <c r="M225" s="463"/>
      <c r="N225" s="480"/>
      <c r="O225" s="463"/>
      <c r="P225" s="484"/>
      <c r="Q225" s="484"/>
      <c r="S225" s="172"/>
      <c r="AA225" s="14"/>
    </row>
    <row r="226" spans="1:39" ht="12.75" customHeight="1">
      <c r="A226" s="1">
        <v>23609</v>
      </c>
      <c r="B226" s="16" t="s">
        <v>528</v>
      </c>
      <c r="C226" s="213">
        <f>$G$24</f>
        <v>0</v>
      </c>
      <c r="D226" s="213" t="s">
        <v>149</v>
      </c>
      <c r="E226" s="10" t="s">
        <v>234</v>
      </c>
      <c r="F226" s="209">
        <f>SUM(L220:L225)</f>
        <v>0</v>
      </c>
      <c r="G226" s="242" t="s">
        <v>73</v>
      </c>
      <c r="H226" s="205"/>
      <c r="I226" s="243"/>
      <c r="J226" s="147"/>
      <c r="K226" s="462"/>
      <c r="L226" s="462">
        <f>ROUND((F226*C226%)*2,1)/2</f>
        <v>0</v>
      </c>
      <c r="M226" s="463">
        <f>K226+L226</f>
        <v>0</v>
      </c>
      <c r="N226" s="480"/>
      <c r="O226" s="463"/>
      <c r="P226" s="484"/>
      <c r="Q226" s="484"/>
      <c r="S226" s="172"/>
      <c r="AA226" s="14"/>
    </row>
    <row r="227" spans="1:39" ht="12.75" customHeight="1">
      <c r="B227" s="16" t="s">
        <v>529</v>
      </c>
      <c r="C227" s="213">
        <f>$G$24</f>
        <v>0</v>
      </c>
      <c r="D227" s="213" t="s">
        <v>149</v>
      </c>
      <c r="E227" s="10" t="s">
        <v>234</v>
      </c>
      <c r="F227" s="209">
        <f>SUM(K220:K225)</f>
        <v>0</v>
      </c>
      <c r="G227" s="242" t="s">
        <v>73</v>
      </c>
      <c r="H227" s="205"/>
      <c r="I227" s="243"/>
      <c r="J227" s="147"/>
      <c r="K227" s="462">
        <f>ROUND((F227*C227%)*2,1)/2</f>
        <v>0</v>
      </c>
      <c r="L227" s="462"/>
      <c r="M227" s="463">
        <f>K227+L227</f>
        <v>0</v>
      </c>
      <c r="N227" s="480"/>
      <c r="O227" s="480"/>
      <c r="P227" s="484"/>
      <c r="Q227" s="484"/>
      <c r="S227" s="172"/>
      <c r="AA227" s="14"/>
    </row>
    <row r="228" spans="1:39" ht="12.75" customHeight="1">
      <c r="C228" s="10"/>
      <c r="D228" s="213"/>
      <c r="E228" s="10"/>
      <c r="F228" s="209"/>
      <c r="G228" s="213"/>
      <c r="H228" s="205"/>
      <c r="I228" s="215"/>
      <c r="J228" s="245"/>
      <c r="K228" s="487"/>
      <c r="L228" s="487"/>
      <c r="M228" s="488"/>
      <c r="N228" s="488"/>
      <c r="O228" s="463"/>
      <c r="P228" s="489"/>
      <c r="Q228" s="489"/>
      <c r="S228" s="172"/>
      <c r="AA228" s="14"/>
    </row>
    <row r="229" spans="1:39" ht="12.75" customHeight="1">
      <c r="B229" s="137" t="s">
        <v>290</v>
      </c>
      <c r="C229" s="155"/>
      <c r="D229" s="156"/>
      <c r="E229" s="155"/>
      <c r="F229" s="255"/>
      <c r="G229" s="156"/>
      <c r="H229" s="141"/>
      <c r="I229" s="141" t="s">
        <v>142</v>
      </c>
      <c r="J229" s="183"/>
      <c r="K229" s="460">
        <f t="shared" ref="K229:P229" si="71">SUM(K230:K248)</f>
        <v>0</v>
      </c>
      <c r="L229" s="460">
        <f t="shared" si="71"/>
        <v>0</v>
      </c>
      <c r="M229" s="478">
        <f t="shared" si="71"/>
        <v>0</v>
      </c>
      <c r="N229" s="478">
        <f t="shared" si="71"/>
        <v>0</v>
      </c>
      <c r="O229" s="478">
        <f t="shared" si="71"/>
        <v>0</v>
      </c>
      <c r="P229" s="478">
        <f t="shared" si="71"/>
        <v>0</v>
      </c>
      <c r="Q229" s="478">
        <f>SUM(Q230:Q248)</f>
        <v>0</v>
      </c>
      <c r="R229" s="143"/>
      <c r="S229" s="172"/>
      <c r="AA229" s="14"/>
    </row>
    <row r="230" spans="1:39" ht="25.5">
      <c r="B230" s="32"/>
      <c r="C230" s="130" t="s">
        <v>242</v>
      </c>
      <c r="D230" s="131" t="s">
        <v>250</v>
      </c>
      <c r="E230" s="130" t="s">
        <v>176</v>
      </c>
      <c r="F230" s="54"/>
      <c r="G230" s="224" t="s">
        <v>198</v>
      </c>
      <c r="H230" s="226" t="s">
        <v>118</v>
      </c>
      <c r="I230" s="226" t="s">
        <v>274</v>
      </c>
      <c r="J230" s="210"/>
      <c r="K230" s="211"/>
      <c r="L230" s="211"/>
      <c r="M230" s="480" t="s">
        <v>162</v>
      </c>
      <c r="N230" s="480"/>
      <c r="O230" s="463"/>
      <c r="P230" s="484"/>
      <c r="Q230" s="484"/>
      <c r="S230" s="189" t="s">
        <v>174</v>
      </c>
      <c r="T230" s="190" t="s">
        <v>175</v>
      </c>
      <c r="U230" s="191" t="s">
        <v>176</v>
      </c>
      <c r="V230" s="192" t="s">
        <v>246</v>
      </c>
      <c r="W230" s="193" t="s">
        <v>177</v>
      </c>
      <c r="X230" s="194" t="s">
        <v>632</v>
      </c>
      <c r="Y230" s="195" t="s">
        <v>636</v>
      </c>
      <c r="Z230" s="196" t="s">
        <v>637</v>
      </c>
      <c r="AA230" s="14"/>
    </row>
    <row r="231" spans="1:39" ht="12.75" customHeight="1">
      <c r="A231" s="1">
        <v>24100</v>
      </c>
      <c r="B231" s="16" t="s">
        <v>483</v>
      </c>
      <c r="C231" s="213">
        <v>0</v>
      </c>
      <c r="D231" s="213">
        <v>0</v>
      </c>
      <c r="E231" s="213">
        <v>0</v>
      </c>
      <c r="F231" s="209"/>
      <c r="G231" s="213">
        <f t="shared" ref="G231:G244" si="72">C231+D231+E231</f>
        <v>0</v>
      </c>
      <c r="H231" s="257">
        <v>0</v>
      </c>
      <c r="I231" s="205">
        <f t="shared" ref="I231:I237" si="73">ROUND(($H231*108.33%)*2,1)/2</f>
        <v>0</v>
      </c>
      <c r="J231" s="147"/>
      <c r="K231" s="462"/>
      <c r="L231" s="462">
        <f>ROUND((G231*I231)*2,1)/2</f>
        <v>0</v>
      </c>
      <c r="M231" s="463">
        <f>K231+L231</f>
        <v>0</v>
      </c>
      <c r="N231" s="480"/>
      <c r="O231" s="463"/>
      <c r="P231" s="484"/>
      <c r="Q231" s="484"/>
      <c r="R231" s="102"/>
      <c r="S231" s="172"/>
      <c r="T231" s="50">
        <f>$AA$123</f>
        <v>0</v>
      </c>
      <c r="U231" s="50">
        <f>$AA$124</f>
        <v>0</v>
      </c>
      <c r="V231" s="50">
        <f>$AA$125</f>
        <v>0</v>
      </c>
      <c r="W231" s="50">
        <f>$AA$126</f>
        <v>0</v>
      </c>
      <c r="X231" s="50">
        <v>0</v>
      </c>
      <c r="Y231" s="54">
        <v>0</v>
      </c>
      <c r="Z231" s="53">
        <f>X231*Y231</f>
        <v>0</v>
      </c>
      <c r="AA231" s="14"/>
    </row>
    <row r="232" spans="1:39" s="32" customFormat="1" ht="12.75" customHeight="1">
      <c r="A232" s="1">
        <f>A231+1</f>
        <v>24101</v>
      </c>
      <c r="B232" s="16" t="s">
        <v>554</v>
      </c>
      <c r="C232" s="213">
        <v>0</v>
      </c>
      <c r="D232" s="213">
        <v>0</v>
      </c>
      <c r="E232" s="213">
        <v>0</v>
      </c>
      <c r="F232" s="209"/>
      <c r="G232" s="213">
        <f t="shared" si="72"/>
        <v>0</v>
      </c>
      <c r="H232" s="257">
        <v>0</v>
      </c>
      <c r="I232" s="205">
        <f t="shared" si="73"/>
        <v>0</v>
      </c>
      <c r="J232" s="147"/>
      <c r="K232" s="462"/>
      <c r="L232" s="462">
        <f t="shared" ref="L232:L236" si="74">ROUND((G232*I232)*2,1)/2</f>
        <v>0</v>
      </c>
      <c r="M232" s="463">
        <f t="shared" ref="M232:M236" si="75">K232+L232</f>
        <v>0</v>
      </c>
      <c r="N232" s="480"/>
      <c r="O232" s="463"/>
      <c r="P232" s="484"/>
      <c r="Q232" s="484"/>
      <c r="R232" s="56"/>
      <c r="S232" s="172"/>
      <c r="T232" s="50"/>
      <c r="U232" s="50"/>
      <c r="V232" s="50"/>
      <c r="W232" s="50"/>
      <c r="X232" s="50"/>
      <c r="Y232" s="54"/>
      <c r="Z232" s="53">
        <f t="shared" ref="Z232:Z244" si="76">X232*Y232</f>
        <v>0</v>
      </c>
      <c r="AA232" s="14"/>
      <c r="AB232" s="15"/>
      <c r="AC232" s="16"/>
      <c r="AD232" s="17"/>
      <c r="AE232" s="17"/>
      <c r="AF232" s="16"/>
      <c r="AG232" s="16"/>
      <c r="AH232" s="16"/>
      <c r="AI232" s="16"/>
      <c r="AJ232" s="18"/>
      <c r="AK232" s="18"/>
      <c r="AL232" s="56"/>
      <c r="AM232" s="20" t="s">
        <v>139</v>
      </c>
    </row>
    <row r="233" spans="1:39" ht="12.75" customHeight="1">
      <c r="A233" s="1">
        <f t="shared" ref="A233:A244" si="77">A232+1</f>
        <v>24102</v>
      </c>
      <c r="B233" s="16" t="s">
        <v>551</v>
      </c>
      <c r="C233" s="213">
        <v>0</v>
      </c>
      <c r="D233" s="213">
        <v>0</v>
      </c>
      <c r="E233" s="213">
        <v>0</v>
      </c>
      <c r="F233" s="209"/>
      <c r="G233" s="213">
        <f t="shared" si="72"/>
        <v>0</v>
      </c>
      <c r="H233" s="257">
        <v>0</v>
      </c>
      <c r="I233" s="205">
        <f t="shared" si="73"/>
        <v>0</v>
      </c>
      <c r="J233" s="147"/>
      <c r="K233" s="462"/>
      <c r="L233" s="462">
        <f t="shared" si="74"/>
        <v>0</v>
      </c>
      <c r="M233" s="463">
        <f t="shared" si="75"/>
        <v>0</v>
      </c>
      <c r="N233" s="480"/>
      <c r="O233" s="463"/>
      <c r="P233" s="484"/>
      <c r="Q233" s="484"/>
      <c r="S233" s="172"/>
      <c r="Z233" s="53">
        <f t="shared" si="76"/>
        <v>0</v>
      </c>
      <c r="AA233" s="14"/>
    </row>
    <row r="234" spans="1:39" ht="12.75" customHeight="1">
      <c r="A234" s="1">
        <f t="shared" si="77"/>
        <v>24103</v>
      </c>
      <c r="B234" s="16" t="s">
        <v>555</v>
      </c>
      <c r="C234" s="213">
        <v>0</v>
      </c>
      <c r="D234" s="213">
        <v>0</v>
      </c>
      <c r="E234" s="213">
        <v>0</v>
      </c>
      <c r="F234" s="209"/>
      <c r="G234" s="213">
        <f t="shared" si="72"/>
        <v>0</v>
      </c>
      <c r="H234" s="257">
        <v>0</v>
      </c>
      <c r="I234" s="205">
        <f t="shared" si="73"/>
        <v>0</v>
      </c>
      <c r="J234" s="147"/>
      <c r="K234" s="462"/>
      <c r="L234" s="462">
        <f t="shared" si="74"/>
        <v>0</v>
      </c>
      <c r="M234" s="463">
        <f t="shared" si="75"/>
        <v>0</v>
      </c>
      <c r="N234" s="480"/>
      <c r="O234" s="463"/>
      <c r="P234" s="484"/>
      <c r="Q234" s="484"/>
      <c r="S234" s="172"/>
      <c r="AA234" s="14"/>
    </row>
    <row r="235" spans="1:39" ht="12.75" customHeight="1">
      <c r="A235" s="1">
        <f t="shared" si="77"/>
        <v>24104</v>
      </c>
      <c r="B235" s="16" t="s">
        <v>552</v>
      </c>
      <c r="C235" s="213">
        <v>0</v>
      </c>
      <c r="D235" s="213">
        <v>0</v>
      </c>
      <c r="E235" s="213">
        <v>0</v>
      </c>
      <c r="F235" s="209"/>
      <c r="G235" s="213">
        <f t="shared" si="72"/>
        <v>0</v>
      </c>
      <c r="H235" s="257">
        <v>0</v>
      </c>
      <c r="I235" s="205">
        <f t="shared" si="73"/>
        <v>0</v>
      </c>
      <c r="J235" s="147"/>
      <c r="K235" s="462"/>
      <c r="L235" s="462">
        <f t="shared" si="74"/>
        <v>0</v>
      </c>
      <c r="M235" s="463">
        <f t="shared" si="75"/>
        <v>0</v>
      </c>
      <c r="N235" s="480"/>
      <c r="O235" s="463"/>
      <c r="P235" s="484"/>
      <c r="Q235" s="484"/>
      <c r="S235" s="172"/>
      <c r="Z235" s="53">
        <f t="shared" si="76"/>
        <v>0</v>
      </c>
      <c r="AA235" s="14"/>
    </row>
    <row r="236" spans="1:39" ht="12.75" customHeight="1">
      <c r="A236" s="1">
        <f t="shared" si="77"/>
        <v>24105</v>
      </c>
      <c r="B236" s="16" t="s">
        <v>556</v>
      </c>
      <c r="C236" s="213">
        <v>0</v>
      </c>
      <c r="D236" s="213">
        <v>0</v>
      </c>
      <c r="E236" s="213">
        <v>0</v>
      </c>
      <c r="F236" s="209"/>
      <c r="G236" s="213">
        <f t="shared" si="72"/>
        <v>0</v>
      </c>
      <c r="H236" s="257">
        <v>0</v>
      </c>
      <c r="I236" s="205">
        <f t="shared" si="73"/>
        <v>0</v>
      </c>
      <c r="J236" s="147"/>
      <c r="K236" s="462"/>
      <c r="L236" s="462">
        <f t="shared" si="74"/>
        <v>0</v>
      </c>
      <c r="M236" s="463">
        <f t="shared" si="75"/>
        <v>0</v>
      </c>
      <c r="N236" s="480"/>
      <c r="O236" s="463"/>
      <c r="P236" s="484"/>
      <c r="Q236" s="484"/>
      <c r="S236" s="172"/>
      <c r="AA236" s="14"/>
    </row>
    <row r="237" spans="1:39" ht="12.75" customHeight="1">
      <c r="A237" s="1">
        <f t="shared" si="77"/>
        <v>24106</v>
      </c>
      <c r="B237" s="16" t="s">
        <v>484</v>
      </c>
      <c r="C237" s="213"/>
      <c r="D237" s="213"/>
      <c r="E237" s="213"/>
      <c r="F237" s="234" t="s">
        <v>291</v>
      </c>
      <c r="G237" s="213">
        <v>0</v>
      </c>
      <c r="H237" s="257">
        <v>0</v>
      </c>
      <c r="I237" s="205">
        <f t="shared" si="73"/>
        <v>0</v>
      </c>
      <c r="J237" s="147"/>
      <c r="K237" s="462"/>
      <c r="L237" s="462">
        <f>ROUND((G237*I237)*2,1)/2</f>
        <v>0</v>
      </c>
      <c r="M237" s="463">
        <f t="shared" ref="M237:M244" si="78">K237+L237</f>
        <v>0</v>
      </c>
      <c r="N237" s="480"/>
      <c r="O237" s="463"/>
      <c r="P237" s="484"/>
      <c r="Q237" s="484"/>
      <c r="S237" s="172"/>
      <c r="Z237" s="53">
        <f t="shared" si="76"/>
        <v>0</v>
      </c>
      <c r="AA237" s="14"/>
      <c r="AJ237" s="136"/>
      <c r="AK237" s="136"/>
    </row>
    <row r="238" spans="1:39" ht="12.75" customHeight="1">
      <c r="A238" s="1">
        <f t="shared" si="77"/>
        <v>24107</v>
      </c>
      <c r="B238" s="16" t="s">
        <v>508</v>
      </c>
      <c r="C238" s="213">
        <v>0</v>
      </c>
      <c r="D238" s="213">
        <v>0</v>
      </c>
      <c r="E238" s="213">
        <v>0</v>
      </c>
      <c r="F238" s="234"/>
      <c r="G238" s="213">
        <f t="shared" si="72"/>
        <v>0</v>
      </c>
      <c r="H238" s="257">
        <v>0</v>
      </c>
      <c r="I238" s="205">
        <f>ROUND(($H238*108.33%)*2,1)/2</f>
        <v>0</v>
      </c>
      <c r="J238" s="147"/>
      <c r="K238" s="462"/>
      <c r="L238" s="462">
        <f t="shared" ref="L238:L244" si="79">ROUND((G238*I238)*2,1)/2</f>
        <v>0</v>
      </c>
      <c r="M238" s="463">
        <f t="shared" si="78"/>
        <v>0</v>
      </c>
      <c r="N238" s="480"/>
      <c r="O238" s="463"/>
      <c r="P238" s="484"/>
      <c r="Q238" s="484"/>
      <c r="S238" s="172"/>
      <c r="Z238" s="53">
        <f t="shared" si="76"/>
        <v>0</v>
      </c>
      <c r="AA238" s="14"/>
      <c r="AJ238" s="136"/>
      <c r="AK238" s="136"/>
    </row>
    <row r="239" spans="1:39" ht="12.75" customHeight="1">
      <c r="A239" s="1">
        <f t="shared" si="77"/>
        <v>24108</v>
      </c>
      <c r="B239" s="16" t="s">
        <v>660</v>
      </c>
      <c r="C239" s="213"/>
      <c r="D239" s="213"/>
      <c r="E239" s="213"/>
      <c r="F239" s="234"/>
      <c r="G239" s="213"/>
      <c r="H239" s="257"/>
      <c r="I239" s="205"/>
      <c r="J239" s="147"/>
      <c r="K239" s="462"/>
      <c r="L239" s="462"/>
      <c r="M239" s="463"/>
      <c r="N239" s="480"/>
      <c r="O239" s="463"/>
      <c r="P239" s="484"/>
      <c r="Q239" s="484"/>
      <c r="S239" s="172"/>
      <c r="AA239" s="14"/>
      <c r="AJ239" s="136"/>
      <c r="AK239" s="136"/>
    </row>
    <row r="240" spans="1:39" ht="12.75" customHeight="1">
      <c r="A240" s="1">
        <f t="shared" si="77"/>
        <v>24109</v>
      </c>
      <c r="B240" s="16" t="s">
        <v>501</v>
      </c>
      <c r="C240" s="213">
        <v>0</v>
      </c>
      <c r="D240" s="213">
        <v>0</v>
      </c>
      <c r="E240" s="213">
        <v>0</v>
      </c>
      <c r="F240" s="234"/>
      <c r="G240" s="213">
        <f t="shared" si="72"/>
        <v>0</v>
      </c>
      <c r="H240" s="257">
        <v>0</v>
      </c>
      <c r="I240" s="205">
        <f t="shared" ref="I240:I244" si="80">ROUND(($H240*108.33%)*2,1)/2</f>
        <v>0</v>
      </c>
      <c r="J240" s="147"/>
      <c r="K240" s="462"/>
      <c r="L240" s="462">
        <f t="shared" si="79"/>
        <v>0</v>
      </c>
      <c r="M240" s="463">
        <f t="shared" si="78"/>
        <v>0</v>
      </c>
      <c r="N240" s="480"/>
      <c r="O240" s="463"/>
      <c r="P240" s="484"/>
      <c r="Q240" s="484"/>
      <c r="S240" s="172"/>
      <c r="AA240" s="14"/>
      <c r="AJ240" s="136"/>
      <c r="AK240" s="136"/>
    </row>
    <row r="241" spans="1:37" ht="12.75" customHeight="1">
      <c r="A241" s="1">
        <f t="shared" si="77"/>
        <v>24110</v>
      </c>
      <c r="B241" s="16" t="s">
        <v>553</v>
      </c>
      <c r="C241" s="213">
        <v>0</v>
      </c>
      <c r="D241" s="213">
        <v>0</v>
      </c>
      <c r="E241" s="213">
        <v>0</v>
      </c>
      <c r="F241" s="234"/>
      <c r="G241" s="213">
        <f t="shared" si="72"/>
        <v>0</v>
      </c>
      <c r="H241" s="257">
        <v>0</v>
      </c>
      <c r="I241" s="205">
        <f t="shared" si="80"/>
        <v>0</v>
      </c>
      <c r="J241" s="147"/>
      <c r="K241" s="462"/>
      <c r="L241" s="462">
        <f t="shared" si="79"/>
        <v>0</v>
      </c>
      <c r="M241" s="463">
        <f t="shared" si="78"/>
        <v>0</v>
      </c>
      <c r="N241" s="480"/>
      <c r="O241" s="463"/>
      <c r="P241" s="484"/>
      <c r="Q241" s="484"/>
      <c r="S241" s="172"/>
      <c r="AA241" s="14"/>
      <c r="AJ241" s="136"/>
      <c r="AK241" s="136"/>
    </row>
    <row r="242" spans="1:37" ht="12.75" customHeight="1">
      <c r="A242" s="1">
        <f t="shared" si="77"/>
        <v>24111</v>
      </c>
      <c r="B242" s="16" t="s">
        <v>557</v>
      </c>
      <c r="C242" s="213">
        <v>0</v>
      </c>
      <c r="D242" s="213">
        <v>0</v>
      </c>
      <c r="E242" s="213">
        <v>0</v>
      </c>
      <c r="F242" s="234"/>
      <c r="G242" s="213">
        <f t="shared" si="72"/>
        <v>0</v>
      </c>
      <c r="H242" s="257">
        <v>0</v>
      </c>
      <c r="I242" s="205">
        <f t="shared" si="80"/>
        <v>0</v>
      </c>
      <c r="J242" s="147"/>
      <c r="K242" s="462"/>
      <c r="L242" s="462">
        <f t="shared" si="79"/>
        <v>0</v>
      </c>
      <c r="M242" s="463">
        <f t="shared" si="78"/>
        <v>0</v>
      </c>
      <c r="N242" s="480"/>
      <c r="O242" s="463"/>
      <c r="P242" s="484"/>
      <c r="Q242" s="484"/>
      <c r="S242" s="172"/>
      <c r="AA242" s="14"/>
      <c r="AJ242" s="136"/>
      <c r="AK242" s="136"/>
    </row>
    <row r="243" spans="1:37" ht="12.75" customHeight="1">
      <c r="A243" s="1">
        <f t="shared" si="77"/>
        <v>24112</v>
      </c>
      <c r="B243" s="16" t="s">
        <v>558</v>
      </c>
      <c r="C243" s="213">
        <v>0</v>
      </c>
      <c r="D243" s="213">
        <v>0</v>
      </c>
      <c r="E243" s="213">
        <v>0</v>
      </c>
      <c r="F243" s="234"/>
      <c r="G243" s="213">
        <f t="shared" si="72"/>
        <v>0</v>
      </c>
      <c r="H243" s="257">
        <v>0</v>
      </c>
      <c r="I243" s="205">
        <f t="shared" si="80"/>
        <v>0</v>
      </c>
      <c r="J243" s="147"/>
      <c r="K243" s="462"/>
      <c r="L243" s="462">
        <f t="shared" si="79"/>
        <v>0</v>
      </c>
      <c r="M243" s="463">
        <f t="shared" si="78"/>
        <v>0</v>
      </c>
      <c r="N243" s="480"/>
      <c r="O243" s="463"/>
      <c r="P243" s="484"/>
      <c r="Q243" s="484"/>
      <c r="S243" s="172"/>
      <c r="AA243" s="14"/>
      <c r="AJ243" s="136"/>
      <c r="AK243" s="136"/>
    </row>
    <row r="244" spans="1:37" ht="12.75" customHeight="1">
      <c r="A244" s="1">
        <f t="shared" si="77"/>
        <v>24113</v>
      </c>
      <c r="B244" s="16" t="s">
        <v>241</v>
      </c>
      <c r="C244" s="213">
        <v>0</v>
      </c>
      <c r="D244" s="213">
        <v>0</v>
      </c>
      <c r="E244" s="213">
        <v>0</v>
      </c>
      <c r="F244" s="209"/>
      <c r="G244" s="213">
        <f t="shared" si="72"/>
        <v>0</v>
      </c>
      <c r="H244" s="257">
        <v>0</v>
      </c>
      <c r="I244" s="205">
        <f t="shared" si="80"/>
        <v>0</v>
      </c>
      <c r="J244" s="147"/>
      <c r="K244" s="462"/>
      <c r="L244" s="462">
        <f t="shared" si="79"/>
        <v>0</v>
      </c>
      <c r="M244" s="463">
        <f t="shared" si="78"/>
        <v>0</v>
      </c>
      <c r="N244" s="480"/>
      <c r="O244" s="463"/>
      <c r="P244" s="484"/>
      <c r="Q244" s="484"/>
      <c r="S244" s="172"/>
      <c r="Z244" s="53">
        <f t="shared" si="76"/>
        <v>0</v>
      </c>
      <c r="AA244" s="14"/>
      <c r="AJ244" s="136"/>
      <c r="AK244" s="136"/>
    </row>
    <row r="245" spans="1:37" ht="12.75" customHeight="1">
      <c r="C245" s="10"/>
      <c r="D245" s="213"/>
      <c r="E245" s="213"/>
      <c r="F245" s="209"/>
      <c r="G245" s="213"/>
      <c r="H245" s="198"/>
      <c r="I245" s="262"/>
      <c r="J245" s="210"/>
      <c r="K245" s="211"/>
      <c r="L245" s="211"/>
      <c r="M245" s="463"/>
      <c r="N245" s="480"/>
      <c r="O245" s="463"/>
      <c r="P245" s="484"/>
      <c r="Q245" s="484"/>
      <c r="S245" s="172"/>
      <c r="AA245" s="14"/>
      <c r="AJ245" s="136"/>
      <c r="AK245" s="136"/>
    </row>
    <row r="246" spans="1:37" ht="12.75" customHeight="1">
      <c r="A246" s="1">
        <v>24119</v>
      </c>
      <c r="B246" s="16" t="s">
        <v>528</v>
      </c>
      <c r="C246" s="213">
        <f>$G$24</f>
        <v>0</v>
      </c>
      <c r="D246" s="213" t="s">
        <v>149</v>
      </c>
      <c r="E246" s="10" t="s">
        <v>234</v>
      </c>
      <c r="F246" s="209">
        <f>SUM(L230:L245)</f>
        <v>0</v>
      </c>
      <c r="G246" s="242" t="s">
        <v>73</v>
      </c>
      <c r="H246" s="205"/>
      <c r="I246" s="262"/>
      <c r="J246" s="147"/>
      <c r="K246" s="462"/>
      <c r="L246" s="462">
        <f>ROUND((F246*C246%)*2,1)/2</f>
        <v>0</v>
      </c>
      <c r="M246" s="463">
        <f>K246+L246</f>
        <v>0</v>
      </c>
      <c r="N246" s="480"/>
      <c r="O246" s="463"/>
      <c r="P246" s="484"/>
      <c r="Q246" s="484"/>
      <c r="S246" s="172"/>
      <c r="AA246" s="14"/>
    </row>
    <row r="247" spans="1:37" ht="12.75" customHeight="1">
      <c r="B247" s="16" t="s">
        <v>529</v>
      </c>
      <c r="C247" s="213">
        <f>$G$24</f>
        <v>0</v>
      </c>
      <c r="D247" s="213" t="s">
        <v>149</v>
      </c>
      <c r="E247" s="10" t="s">
        <v>234</v>
      </c>
      <c r="F247" s="209">
        <f>SUM(K230:K245)</f>
        <v>0</v>
      </c>
      <c r="G247" s="242" t="s">
        <v>73</v>
      </c>
      <c r="H247" s="205"/>
      <c r="I247" s="262"/>
      <c r="J247" s="147"/>
      <c r="K247" s="462">
        <f>ROUND((F247*C247%)*2,1)/2</f>
        <v>0</v>
      </c>
      <c r="L247" s="462"/>
      <c r="M247" s="463">
        <f>K247+L247</f>
        <v>0</v>
      </c>
      <c r="N247" s="480"/>
      <c r="O247" s="480"/>
      <c r="P247" s="484"/>
      <c r="Q247" s="484"/>
      <c r="S247" s="172"/>
      <c r="AA247" s="14"/>
    </row>
    <row r="248" spans="1:37" ht="12.75" customHeight="1">
      <c r="C248" s="10"/>
      <c r="D248" s="213"/>
      <c r="E248" s="10"/>
      <c r="F248" s="209"/>
      <c r="G248" s="213"/>
      <c r="H248" s="205"/>
      <c r="I248" s="262"/>
      <c r="J248" s="210"/>
      <c r="K248" s="385"/>
      <c r="L248" s="385"/>
      <c r="M248" s="463"/>
      <c r="N248" s="463"/>
      <c r="O248" s="463"/>
      <c r="P248" s="466"/>
      <c r="Q248" s="466"/>
      <c r="S248" s="172"/>
      <c r="AA248" s="14"/>
    </row>
    <row r="249" spans="1:37" ht="12.75" customHeight="1">
      <c r="B249" s="137" t="s">
        <v>292</v>
      </c>
      <c r="C249" s="155"/>
      <c r="D249" s="156"/>
      <c r="E249" s="155"/>
      <c r="F249" s="255"/>
      <c r="G249" s="156"/>
      <c r="H249" s="141"/>
      <c r="I249" s="141" t="s">
        <v>142</v>
      </c>
      <c r="J249" s="183"/>
      <c r="K249" s="460">
        <f t="shared" ref="K249:P249" si="81">SUM(K250:K260)</f>
        <v>0</v>
      </c>
      <c r="L249" s="460">
        <f t="shared" si="81"/>
        <v>0</v>
      </c>
      <c r="M249" s="478">
        <f t="shared" si="81"/>
        <v>0</v>
      </c>
      <c r="N249" s="478">
        <f t="shared" si="81"/>
        <v>0</v>
      </c>
      <c r="O249" s="478">
        <f t="shared" si="81"/>
        <v>0</v>
      </c>
      <c r="P249" s="478">
        <f t="shared" si="81"/>
        <v>0</v>
      </c>
      <c r="Q249" s="478">
        <f>SUM(Q250:Q260)</f>
        <v>0</v>
      </c>
      <c r="R249" s="143"/>
      <c r="S249" s="172"/>
      <c r="AA249" s="14"/>
    </row>
    <row r="250" spans="1:37" ht="25.5">
      <c r="A250" s="79"/>
      <c r="B250" s="32"/>
      <c r="C250" s="130" t="s">
        <v>242</v>
      </c>
      <c r="D250" s="131" t="s">
        <v>250</v>
      </c>
      <c r="E250" s="130" t="s">
        <v>176</v>
      </c>
      <c r="F250" s="54"/>
      <c r="G250" s="264" t="s">
        <v>196</v>
      </c>
      <c r="H250" s="226" t="s">
        <v>118</v>
      </c>
      <c r="I250" s="226" t="s">
        <v>274</v>
      </c>
      <c r="J250" s="210"/>
      <c r="K250" s="211"/>
      <c r="L250" s="211"/>
      <c r="M250" s="480" t="s">
        <v>162</v>
      </c>
      <c r="N250" s="480"/>
      <c r="O250" s="480"/>
      <c r="P250" s="484"/>
      <c r="Q250" s="484"/>
      <c r="S250" s="189" t="s">
        <v>174</v>
      </c>
      <c r="T250" s="190" t="s">
        <v>175</v>
      </c>
      <c r="U250" s="191" t="s">
        <v>176</v>
      </c>
      <c r="V250" s="192" t="s">
        <v>246</v>
      </c>
      <c r="W250" s="193" t="s">
        <v>177</v>
      </c>
      <c r="X250" s="194" t="s">
        <v>632</v>
      </c>
      <c r="Y250" s="195" t="s">
        <v>636</v>
      </c>
      <c r="Z250" s="196" t="s">
        <v>637</v>
      </c>
      <c r="AA250" s="14"/>
    </row>
    <row r="251" spans="1:37" ht="12.75" customHeight="1">
      <c r="A251" s="1">
        <v>24200</v>
      </c>
      <c r="B251" s="16" t="s">
        <v>559</v>
      </c>
      <c r="C251" s="213">
        <v>0</v>
      </c>
      <c r="D251" s="213">
        <v>0</v>
      </c>
      <c r="E251" s="213">
        <v>0</v>
      </c>
      <c r="F251" s="209"/>
      <c r="G251" s="213">
        <f t="shared" ref="G251:G256" si="82">C251+D251+E251</f>
        <v>0</v>
      </c>
      <c r="H251" s="257">
        <v>0</v>
      </c>
      <c r="I251" s="205">
        <f t="shared" ref="I251:I256" si="83">ROUND(($H251*108.33%)*2,1)/2</f>
        <v>0</v>
      </c>
      <c r="J251" s="147"/>
      <c r="K251" s="462"/>
      <c r="L251" s="462">
        <f t="shared" ref="L251:L256" si="84">ROUND((G251*I251)*2,1)/2</f>
        <v>0</v>
      </c>
      <c r="M251" s="463">
        <f t="shared" ref="M251:M256" si="85">K251+L251</f>
        <v>0</v>
      </c>
      <c r="N251" s="480"/>
      <c r="O251" s="480"/>
      <c r="P251" s="484"/>
      <c r="Q251" s="484"/>
      <c r="R251" s="102"/>
      <c r="S251" s="172"/>
      <c r="T251" s="50">
        <f>$AA$123</f>
        <v>0</v>
      </c>
      <c r="U251" s="50">
        <f>$AA$124</f>
        <v>0</v>
      </c>
      <c r="V251" s="50">
        <f>$AA$125</f>
        <v>0</v>
      </c>
      <c r="W251" s="50">
        <f>$AA$126</f>
        <v>0</v>
      </c>
      <c r="X251" s="50">
        <v>0</v>
      </c>
      <c r="Y251" s="54">
        <v>0</v>
      </c>
      <c r="Z251" s="53">
        <f>X251*Y251</f>
        <v>0</v>
      </c>
      <c r="AA251" s="14"/>
    </row>
    <row r="252" spans="1:37" ht="12.75" customHeight="1">
      <c r="A252" s="1">
        <f t="shared" ref="A252:A256" si="86">A251+1</f>
        <v>24201</v>
      </c>
      <c r="B252" s="16" t="s">
        <v>560</v>
      </c>
      <c r="C252" s="213">
        <v>0</v>
      </c>
      <c r="D252" s="213">
        <v>0</v>
      </c>
      <c r="E252" s="213">
        <v>0</v>
      </c>
      <c r="F252" s="209"/>
      <c r="G252" s="213">
        <f t="shared" si="82"/>
        <v>0</v>
      </c>
      <c r="H252" s="257">
        <v>0</v>
      </c>
      <c r="I252" s="205">
        <f t="shared" si="83"/>
        <v>0</v>
      </c>
      <c r="J252" s="147"/>
      <c r="K252" s="462"/>
      <c r="L252" s="462">
        <f t="shared" si="84"/>
        <v>0</v>
      </c>
      <c r="M252" s="463">
        <f t="shared" si="85"/>
        <v>0</v>
      </c>
      <c r="N252" s="480"/>
      <c r="O252" s="480"/>
      <c r="P252" s="484"/>
      <c r="Q252" s="484"/>
      <c r="S252" s="172"/>
      <c r="Z252" s="53">
        <f t="shared" ref="Z252:Z256" si="87">X252*Y252</f>
        <v>0</v>
      </c>
      <c r="AA252" s="14"/>
    </row>
    <row r="253" spans="1:37" ht="12.75" customHeight="1">
      <c r="A253" s="1">
        <f t="shared" si="86"/>
        <v>24202</v>
      </c>
      <c r="B253" s="16" t="s">
        <v>561</v>
      </c>
      <c r="C253" s="213">
        <v>0</v>
      </c>
      <c r="D253" s="213">
        <v>0</v>
      </c>
      <c r="E253" s="213">
        <v>0</v>
      </c>
      <c r="F253" s="209"/>
      <c r="G253" s="213">
        <f t="shared" si="82"/>
        <v>0</v>
      </c>
      <c r="H253" s="257">
        <v>0</v>
      </c>
      <c r="I253" s="205">
        <f t="shared" si="83"/>
        <v>0</v>
      </c>
      <c r="J253" s="147"/>
      <c r="K253" s="462"/>
      <c r="L253" s="462">
        <f t="shared" si="84"/>
        <v>0</v>
      </c>
      <c r="M253" s="463">
        <f t="shared" si="85"/>
        <v>0</v>
      </c>
      <c r="N253" s="480"/>
      <c r="O253" s="480"/>
      <c r="P253" s="484"/>
      <c r="Q253" s="484"/>
      <c r="S253" s="172"/>
      <c r="Z253" s="53">
        <f t="shared" si="87"/>
        <v>0</v>
      </c>
      <c r="AA253" s="14"/>
    </row>
    <row r="254" spans="1:37" ht="12.75" customHeight="1">
      <c r="A254" s="1">
        <f t="shared" si="86"/>
        <v>24203</v>
      </c>
      <c r="B254" s="16" t="s">
        <v>562</v>
      </c>
      <c r="C254" s="213">
        <v>0</v>
      </c>
      <c r="D254" s="213">
        <v>0</v>
      </c>
      <c r="E254" s="213">
        <v>0</v>
      </c>
      <c r="F254" s="209"/>
      <c r="G254" s="213">
        <f t="shared" si="82"/>
        <v>0</v>
      </c>
      <c r="H254" s="257">
        <v>0</v>
      </c>
      <c r="I254" s="205">
        <f t="shared" si="83"/>
        <v>0</v>
      </c>
      <c r="J254" s="147"/>
      <c r="K254" s="462"/>
      <c r="L254" s="462">
        <f t="shared" si="84"/>
        <v>0</v>
      </c>
      <c r="M254" s="463">
        <f t="shared" si="85"/>
        <v>0</v>
      </c>
      <c r="N254" s="480"/>
      <c r="O254" s="480"/>
      <c r="P254" s="484"/>
      <c r="Q254" s="484"/>
      <c r="S254" s="172"/>
      <c r="Z254" s="53">
        <f t="shared" si="87"/>
        <v>0</v>
      </c>
      <c r="AA254" s="14"/>
    </row>
    <row r="255" spans="1:37" ht="12.75" customHeight="1">
      <c r="A255" s="1">
        <f t="shared" si="86"/>
        <v>24204</v>
      </c>
      <c r="B255" s="16" t="s">
        <v>563</v>
      </c>
      <c r="C255" s="213">
        <v>0</v>
      </c>
      <c r="D255" s="213">
        <v>0</v>
      </c>
      <c r="E255" s="213">
        <v>0</v>
      </c>
      <c r="F255" s="209"/>
      <c r="G255" s="213">
        <f t="shared" si="82"/>
        <v>0</v>
      </c>
      <c r="H255" s="257">
        <v>0</v>
      </c>
      <c r="I255" s="205">
        <f t="shared" si="83"/>
        <v>0</v>
      </c>
      <c r="J255" s="147"/>
      <c r="K255" s="462"/>
      <c r="L255" s="462">
        <f t="shared" si="84"/>
        <v>0</v>
      </c>
      <c r="M255" s="463">
        <f t="shared" si="85"/>
        <v>0</v>
      </c>
      <c r="N255" s="480"/>
      <c r="O255" s="480"/>
      <c r="P255" s="484"/>
      <c r="Q255" s="484"/>
      <c r="S255" s="172"/>
      <c r="Z255" s="53">
        <f t="shared" si="87"/>
        <v>0</v>
      </c>
      <c r="AA255" s="14"/>
    </row>
    <row r="256" spans="1:37" ht="12.75" customHeight="1">
      <c r="A256" s="1">
        <f t="shared" si="86"/>
        <v>24205</v>
      </c>
      <c r="B256" s="16" t="s">
        <v>241</v>
      </c>
      <c r="C256" s="213">
        <v>0</v>
      </c>
      <c r="D256" s="213">
        <v>0</v>
      </c>
      <c r="E256" s="213">
        <v>0</v>
      </c>
      <c r="F256" s="209"/>
      <c r="G256" s="213">
        <f t="shared" si="82"/>
        <v>0</v>
      </c>
      <c r="H256" s="257">
        <v>0</v>
      </c>
      <c r="I256" s="205">
        <f t="shared" si="83"/>
        <v>0</v>
      </c>
      <c r="J256" s="147"/>
      <c r="K256" s="462"/>
      <c r="L256" s="462">
        <f t="shared" si="84"/>
        <v>0</v>
      </c>
      <c r="M256" s="463">
        <f t="shared" si="85"/>
        <v>0</v>
      </c>
      <c r="N256" s="480"/>
      <c r="O256" s="480"/>
      <c r="P256" s="484"/>
      <c r="Q256" s="484"/>
      <c r="S256" s="172"/>
      <c r="Z256" s="53">
        <f t="shared" si="87"/>
        <v>0</v>
      </c>
      <c r="AA256" s="14"/>
    </row>
    <row r="257" spans="1:37" ht="12.75" customHeight="1">
      <c r="C257" s="10"/>
      <c r="D257" s="213"/>
      <c r="E257" s="213"/>
      <c r="F257" s="209"/>
      <c r="G257" s="213"/>
      <c r="H257" s="198"/>
      <c r="I257" s="215"/>
      <c r="J257" s="245"/>
      <c r="K257" s="385"/>
      <c r="L257" s="385"/>
      <c r="M257" s="463"/>
      <c r="N257" s="480"/>
      <c r="O257" s="480"/>
      <c r="P257" s="484"/>
      <c r="Q257" s="484"/>
      <c r="S257" s="172"/>
      <c r="AA257" s="14"/>
    </row>
    <row r="258" spans="1:37" ht="12.75" customHeight="1">
      <c r="A258" s="1">
        <v>24209</v>
      </c>
      <c r="B258" s="16" t="s">
        <v>528</v>
      </c>
      <c r="C258" s="213">
        <f>$G$24</f>
        <v>0</v>
      </c>
      <c r="D258" s="213" t="s">
        <v>149</v>
      </c>
      <c r="E258" s="10" t="s">
        <v>234</v>
      </c>
      <c r="F258" s="209">
        <f>SUM(L250:L257)</f>
        <v>0</v>
      </c>
      <c r="G258" s="242" t="s">
        <v>73</v>
      </c>
      <c r="H258" s="205"/>
      <c r="I258" s="215"/>
      <c r="J258" s="147"/>
      <c r="K258" s="462"/>
      <c r="L258" s="462">
        <f>ROUND((F258*C258%)*2,1)/2</f>
        <v>0</v>
      </c>
      <c r="M258" s="463">
        <f>K258+L258</f>
        <v>0</v>
      </c>
      <c r="N258" s="480"/>
      <c r="O258" s="480"/>
      <c r="P258" s="484"/>
      <c r="Q258" s="484"/>
      <c r="S258" s="172"/>
      <c r="AA258" s="14"/>
    </row>
    <row r="259" spans="1:37" ht="12.75" customHeight="1">
      <c r="B259" s="16" t="s">
        <v>529</v>
      </c>
      <c r="C259" s="213">
        <f>$G$24</f>
        <v>0</v>
      </c>
      <c r="D259" s="213" t="s">
        <v>149</v>
      </c>
      <c r="E259" s="10" t="s">
        <v>234</v>
      </c>
      <c r="F259" s="209">
        <f>SUM(K250:K257)</f>
        <v>0</v>
      </c>
      <c r="G259" s="242" t="s">
        <v>73</v>
      </c>
      <c r="H259" s="205"/>
      <c r="I259" s="215"/>
      <c r="J259" s="147"/>
      <c r="K259" s="462">
        <f>ROUND((F259*C259%)*2,1)/2</f>
        <v>0</v>
      </c>
      <c r="L259" s="462"/>
      <c r="M259" s="463">
        <f>K259+L259</f>
        <v>0</v>
      </c>
      <c r="N259" s="480"/>
      <c r="O259" s="463"/>
      <c r="P259" s="484"/>
      <c r="Q259" s="484"/>
      <c r="S259" s="172"/>
      <c r="AA259" s="14"/>
    </row>
    <row r="260" spans="1:37" ht="12.75" customHeight="1">
      <c r="C260" s="10"/>
      <c r="D260" s="213"/>
      <c r="E260" s="10"/>
      <c r="F260" s="209"/>
      <c r="G260" s="213"/>
      <c r="H260" s="205"/>
      <c r="I260" s="215"/>
      <c r="J260" s="245"/>
      <c r="K260" s="385"/>
      <c r="L260" s="385"/>
      <c r="M260" s="463"/>
      <c r="N260" s="463"/>
      <c r="O260" s="463"/>
      <c r="P260" s="466"/>
      <c r="Q260" s="466"/>
      <c r="S260" s="172"/>
      <c r="AA260" s="14"/>
    </row>
    <row r="261" spans="1:37" ht="12.75" customHeight="1">
      <c r="B261" s="137" t="s">
        <v>178</v>
      </c>
      <c r="C261" s="155"/>
      <c r="D261" s="156"/>
      <c r="E261" s="155"/>
      <c r="F261" s="255"/>
      <c r="G261" s="156"/>
      <c r="H261" s="141"/>
      <c r="I261" s="141" t="s">
        <v>142</v>
      </c>
      <c r="J261" s="183"/>
      <c r="K261" s="460">
        <f>SUM(K262:K275)</f>
        <v>0</v>
      </c>
      <c r="L261" s="460">
        <f>SUM(L262:L275)</f>
        <v>0</v>
      </c>
      <c r="M261" s="478">
        <f>SUM(M262:M275)</f>
        <v>0</v>
      </c>
      <c r="N261" s="478">
        <f>SUM(N262:N277)</f>
        <v>0</v>
      </c>
      <c r="O261" s="478">
        <f>SUM(O262:O277)</f>
        <v>0</v>
      </c>
      <c r="P261" s="478">
        <f>SUM(P262:P277)</f>
        <v>0</v>
      </c>
      <c r="Q261" s="478">
        <f>SUM(Q262:Q277)</f>
        <v>0</v>
      </c>
      <c r="R261" s="143"/>
      <c r="S261" s="172"/>
      <c r="AA261" s="14"/>
    </row>
    <row r="262" spans="1:37" ht="25.5">
      <c r="B262" s="32"/>
      <c r="C262" s="130" t="s">
        <v>242</v>
      </c>
      <c r="D262" s="131" t="s">
        <v>250</v>
      </c>
      <c r="E262" s="130" t="s">
        <v>176</v>
      </c>
      <c r="F262" s="54"/>
      <c r="G262" s="224" t="s">
        <v>196</v>
      </c>
      <c r="H262" s="226" t="s">
        <v>118</v>
      </c>
      <c r="I262" s="226" t="s">
        <v>274</v>
      </c>
      <c r="J262" s="210"/>
      <c r="K262" s="211"/>
      <c r="L262" s="211"/>
      <c r="M262" s="480" t="s">
        <v>162</v>
      </c>
      <c r="N262" s="480"/>
      <c r="O262" s="480"/>
      <c r="P262" s="484"/>
      <c r="Q262" s="484"/>
      <c r="S262" s="189" t="s">
        <v>174</v>
      </c>
      <c r="T262" s="190" t="s">
        <v>175</v>
      </c>
      <c r="U262" s="191" t="s">
        <v>176</v>
      </c>
      <c r="V262" s="192" t="s">
        <v>246</v>
      </c>
      <c r="W262" s="193" t="s">
        <v>177</v>
      </c>
      <c r="X262" s="194" t="s">
        <v>632</v>
      </c>
      <c r="Y262" s="195" t="s">
        <v>636</v>
      </c>
      <c r="Z262" s="196" t="s">
        <v>637</v>
      </c>
      <c r="AA262" s="14"/>
    </row>
    <row r="263" spans="1:37" ht="12.75" customHeight="1">
      <c r="A263" s="1">
        <v>24300</v>
      </c>
      <c r="B263" s="16" t="s">
        <v>565</v>
      </c>
      <c r="C263" s="213">
        <v>0</v>
      </c>
      <c r="D263" s="213">
        <v>0</v>
      </c>
      <c r="E263" s="213">
        <v>0</v>
      </c>
      <c r="F263" s="253"/>
      <c r="G263" s="213">
        <f>C263+D263+E263</f>
        <v>0</v>
      </c>
      <c r="H263" s="257">
        <v>0</v>
      </c>
      <c r="I263" s="205">
        <f t="shared" ref="I263:I272" si="88">ROUND(($H263*108.33%)*2,1)/2</f>
        <v>0</v>
      </c>
      <c r="J263" s="147"/>
      <c r="K263" s="462"/>
      <c r="L263" s="462">
        <f>ROUND((G263*I263)*2,1)/2</f>
        <v>0</v>
      </c>
      <c r="M263" s="463">
        <f t="shared" ref="M263:M272" si="89">K263+L263</f>
        <v>0</v>
      </c>
      <c r="N263" s="480"/>
      <c r="O263" s="480"/>
      <c r="P263" s="484"/>
      <c r="Q263" s="484"/>
      <c r="S263" s="172"/>
      <c r="T263" s="50">
        <f>$AA$123</f>
        <v>0</v>
      </c>
      <c r="U263" s="50">
        <f>$AA$124</f>
        <v>0</v>
      </c>
      <c r="V263" s="50">
        <f>$AA$125</f>
        <v>0</v>
      </c>
      <c r="W263" s="50">
        <f>$AA$126</f>
        <v>0</v>
      </c>
      <c r="X263" s="50">
        <v>0</v>
      </c>
      <c r="Y263" s="54">
        <v>0</v>
      </c>
      <c r="Z263" s="53">
        <f t="shared" ref="Z263:Z272" si="90">X263*Y263</f>
        <v>0</v>
      </c>
      <c r="AA263" s="14"/>
      <c r="AK263" s="136"/>
    </row>
    <row r="264" spans="1:37" ht="12.75" customHeight="1">
      <c r="A264" s="1">
        <f>A263+1</f>
        <v>24301</v>
      </c>
      <c r="B264" s="16" t="s">
        <v>566</v>
      </c>
      <c r="C264" s="213">
        <v>0</v>
      </c>
      <c r="D264" s="213">
        <v>0</v>
      </c>
      <c r="E264" s="213">
        <v>0</v>
      </c>
      <c r="F264" s="253"/>
      <c r="G264" s="213">
        <f>C264+D264+E264</f>
        <v>0</v>
      </c>
      <c r="H264" s="257">
        <v>0</v>
      </c>
      <c r="I264" s="205">
        <f t="shared" si="88"/>
        <v>0</v>
      </c>
      <c r="J264" s="147"/>
      <c r="K264" s="462"/>
      <c r="L264" s="462">
        <f t="shared" ref="L264:L272" si="91">ROUND((G264*I264)*2,1)/2</f>
        <v>0</v>
      </c>
      <c r="M264" s="463">
        <f>K264+L264</f>
        <v>0</v>
      </c>
      <c r="N264" s="480"/>
      <c r="O264" s="480"/>
      <c r="P264" s="484"/>
      <c r="Q264" s="484"/>
      <c r="S264" s="172"/>
      <c r="AA264" s="14"/>
      <c r="AK264" s="136"/>
    </row>
    <row r="265" spans="1:37" ht="12.75" customHeight="1">
      <c r="A265" s="1">
        <f t="shared" ref="A265:A272" si="92">A264+1</f>
        <v>24302</v>
      </c>
      <c r="B265" s="16" t="s">
        <v>567</v>
      </c>
      <c r="C265" s="213">
        <v>0</v>
      </c>
      <c r="D265" s="213">
        <v>0</v>
      </c>
      <c r="E265" s="213">
        <v>0</v>
      </c>
      <c r="F265" s="209"/>
      <c r="G265" s="213">
        <f>C265+D265+E265</f>
        <v>0</v>
      </c>
      <c r="H265" s="257">
        <v>0</v>
      </c>
      <c r="I265" s="205">
        <f t="shared" si="88"/>
        <v>0</v>
      </c>
      <c r="J265" s="147"/>
      <c r="K265" s="462"/>
      <c r="L265" s="462">
        <f t="shared" si="91"/>
        <v>0</v>
      </c>
      <c r="M265" s="463">
        <f t="shared" si="89"/>
        <v>0</v>
      </c>
      <c r="N265" s="480"/>
      <c r="O265" s="480"/>
      <c r="P265" s="484"/>
      <c r="Q265" s="484"/>
      <c r="S265" s="172"/>
      <c r="W265" s="16"/>
      <c r="Z265" s="53">
        <f t="shared" si="90"/>
        <v>0</v>
      </c>
      <c r="AA265" s="14"/>
    </row>
    <row r="266" spans="1:37" ht="12.75" customHeight="1">
      <c r="A266" s="1">
        <f t="shared" si="92"/>
        <v>24303</v>
      </c>
      <c r="B266" s="16" t="s">
        <v>568</v>
      </c>
      <c r="C266" s="213">
        <v>0</v>
      </c>
      <c r="D266" s="213">
        <v>0</v>
      </c>
      <c r="E266" s="213">
        <v>0</v>
      </c>
      <c r="F266" s="209"/>
      <c r="G266" s="213">
        <f t="shared" ref="G266:G267" si="93">C266+D266+E266</f>
        <v>0</v>
      </c>
      <c r="H266" s="257">
        <v>0</v>
      </c>
      <c r="I266" s="205">
        <f t="shared" si="88"/>
        <v>0</v>
      </c>
      <c r="J266" s="147"/>
      <c r="K266" s="462"/>
      <c r="L266" s="462">
        <f t="shared" si="91"/>
        <v>0</v>
      </c>
      <c r="M266" s="463">
        <f t="shared" si="89"/>
        <v>0</v>
      </c>
      <c r="N266" s="480"/>
      <c r="O266" s="480"/>
      <c r="P266" s="484"/>
      <c r="Q266" s="484"/>
      <c r="S266" s="172"/>
      <c r="W266" s="16"/>
      <c r="AA266" s="14"/>
    </row>
    <row r="267" spans="1:37" ht="12.75" customHeight="1">
      <c r="A267" s="1">
        <f t="shared" si="92"/>
        <v>24304</v>
      </c>
      <c r="B267" s="16" t="s">
        <v>665</v>
      </c>
      <c r="C267" s="213">
        <v>0</v>
      </c>
      <c r="D267" s="213">
        <v>0</v>
      </c>
      <c r="E267" s="213">
        <v>0</v>
      </c>
      <c r="F267" s="209"/>
      <c r="G267" s="213">
        <f t="shared" si="93"/>
        <v>0</v>
      </c>
      <c r="H267" s="257">
        <v>0</v>
      </c>
      <c r="I267" s="205">
        <f t="shared" si="88"/>
        <v>0</v>
      </c>
      <c r="J267" s="147"/>
      <c r="K267" s="462"/>
      <c r="L267" s="462">
        <f t="shared" si="91"/>
        <v>0</v>
      </c>
      <c r="M267" s="463">
        <f t="shared" si="89"/>
        <v>0</v>
      </c>
      <c r="N267" s="480"/>
      <c r="O267" s="480"/>
      <c r="P267" s="484"/>
      <c r="Q267" s="484"/>
      <c r="S267" s="172"/>
      <c r="W267" s="16"/>
      <c r="AA267" s="14"/>
    </row>
    <row r="268" spans="1:37">
      <c r="A268" s="1">
        <f t="shared" si="92"/>
        <v>24305</v>
      </c>
      <c r="B268" s="16" t="s">
        <v>564</v>
      </c>
      <c r="C268" s="213">
        <v>0</v>
      </c>
      <c r="D268" s="213">
        <v>0</v>
      </c>
      <c r="E268" s="213">
        <v>0</v>
      </c>
      <c r="F268" s="209"/>
      <c r="G268" s="213">
        <f>C268+D268+E268</f>
        <v>0</v>
      </c>
      <c r="H268" s="257">
        <v>0</v>
      </c>
      <c r="I268" s="205">
        <f t="shared" si="88"/>
        <v>0</v>
      </c>
      <c r="J268" s="147"/>
      <c r="K268" s="462"/>
      <c r="L268" s="462">
        <f t="shared" si="91"/>
        <v>0</v>
      </c>
      <c r="M268" s="463">
        <f t="shared" si="89"/>
        <v>0</v>
      </c>
      <c r="N268" s="480"/>
      <c r="O268" s="480"/>
      <c r="P268" s="484"/>
      <c r="Q268" s="484"/>
      <c r="S268" s="172"/>
      <c r="W268" s="16"/>
      <c r="Z268" s="53">
        <f t="shared" si="90"/>
        <v>0</v>
      </c>
      <c r="AA268" s="14"/>
    </row>
    <row r="269" spans="1:37" ht="12.75" customHeight="1">
      <c r="A269" s="1">
        <f t="shared" si="92"/>
        <v>24306</v>
      </c>
      <c r="B269" s="16" t="s">
        <v>666</v>
      </c>
      <c r="C269" s="213"/>
      <c r="D269" s="213"/>
      <c r="E269" s="213"/>
      <c r="F269" s="234" t="s">
        <v>197</v>
      </c>
      <c r="G269" s="10">
        <v>0</v>
      </c>
      <c r="H269" s="257">
        <v>0</v>
      </c>
      <c r="I269" s="205">
        <f t="shared" si="88"/>
        <v>0</v>
      </c>
      <c r="J269" s="147"/>
      <c r="K269" s="462"/>
      <c r="L269" s="462">
        <f>ROUND((G269*I269)*2,1)/2</f>
        <v>0</v>
      </c>
      <c r="M269" s="463">
        <f>K269+L269</f>
        <v>0</v>
      </c>
      <c r="N269" s="480"/>
      <c r="O269" s="480"/>
      <c r="P269" s="484"/>
      <c r="Q269" s="484"/>
      <c r="S269" s="172"/>
      <c r="Z269" s="53">
        <f t="shared" si="90"/>
        <v>0</v>
      </c>
      <c r="AA269" s="14"/>
    </row>
    <row r="270" spans="1:37" ht="12.75" customHeight="1">
      <c r="A270" s="1">
        <f t="shared" si="92"/>
        <v>24307</v>
      </c>
      <c r="B270" s="16" t="s">
        <v>569</v>
      </c>
      <c r="C270" s="213">
        <v>0</v>
      </c>
      <c r="D270" s="213">
        <v>0</v>
      </c>
      <c r="E270" s="213">
        <v>0</v>
      </c>
      <c r="F270" s="234"/>
      <c r="G270" s="213">
        <f>C270+D270+E270</f>
        <v>0</v>
      </c>
      <c r="H270" s="257">
        <v>0</v>
      </c>
      <c r="I270" s="205">
        <f t="shared" si="88"/>
        <v>0</v>
      </c>
      <c r="J270" s="147"/>
      <c r="K270" s="462"/>
      <c r="L270" s="462">
        <f t="shared" si="91"/>
        <v>0</v>
      </c>
      <c r="M270" s="463">
        <f>K270+L270</f>
        <v>0</v>
      </c>
      <c r="N270" s="480"/>
      <c r="O270" s="480"/>
      <c r="P270" s="484"/>
      <c r="Q270" s="484"/>
      <c r="S270" s="172"/>
      <c r="AA270" s="14"/>
    </row>
    <row r="271" spans="1:37" ht="12.75" customHeight="1">
      <c r="A271" s="1">
        <f t="shared" si="92"/>
        <v>24308</v>
      </c>
      <c r="B271" s="16" t="s">
        <v>570</v>
      </c>
      <c r="C271" s="213">
        <v>0</v>
      </c>
      <c r="D271" s="213">
        <v>0</v>
      </c>
      <c r="E271" s="213">
        <v>0</v>
      </c>
      <c r="F271" s="234"/>
      <c r="G271" s="213">
        <f t="shared" ref="G271" si="94">C271+D271+E271</f>
        <v>0</v>
      </c>
      <c r="H271" s="257">
        <v>0</v>
      </c>
      <c r="I271" s="205">
        <f t="shared" si="88"/>
        <v>0</v>
      </c>
      <c r="J271" s="147"/>
      <c r="K271" s="462"/>
      <c r="L271" s="462">
        <f t="shared" si="91"/>
        <v>0</v>
      </c>
      <c r="M271" s="463">
        <f t="shared" si="89"/>
        <v>0</v>
      </c>
      <c r="N271" s="480"/>
      <c r="O271" s="480"/>
      <c r="P271" s="484"/>
      <c r="Q271" s="484"/>
      <c r="S271" s="172"/>
      <c r="AA271" s="14"/>
    </row>
    <row r="272" spans="1:37" ht="12.75" customHeight="1">
      <c r="A272" s="1">
        <f t="shared" si="92"/>
        <v>24309</v>
      </c>
      <c r="B272" s="16" t="s">
        <v>241</v>
      </c>
      <c r="C272" s="213">
        <v>0</v>
      </c>
      <c r="D272" s="213">
        <v>0</v>
      </c>
      <c r="E272" s="213">
        <v>0</v>
      </c>
      <c r="F272" s="234"/>
      <c r="G272" s="213">
        <f>C272+D272+E272</f>
        <v>0</v>
      </c>
      <c r="H272" s="257">
        <v>0</v>
      </c>
      <c r="I272" s="205">
        <f t="shared" si="88"/>
        <v>0</v>
      </c>
      <c r="J272" s="147"/>
      <c r="K272" s="462"/>
      <c r="L272" s="462">
        <f t="shared" si="91"/>
        <v>0</v>
      </c>
      <c r="M272" s="463">
        <f t="shared" si="89"/>
        <v>0</v>
      </c>
      <c r="N272" s="480"/>
      <c r="O272" s="480"/>
      <c r="P272" s="484"/>
      <c r="Q272" s="484"/>
      <c r="S272" s="172"/>
      <c r="Z272" s="53">
        <f t="shared" si="90"/>
        <v>0</v>
      </c>
      <c r="AA272" s="14"/>
    </row>
    <row r="273" spans="1:39" ht="12.75" customHeight="1">
      <c r="C273" s="10"/>
      <c r="D273" s="213"/>
      <c r="E273" s="10"/>
      <c r="F273" s="209"/>
      <c r="G273" s="213"/>
      <c r="H273" s="205"/>
      <c r="I273" s="262"/>
      <c r="J273" s="210"/>
      <c r="K273" s="211"/>
      <c r="L273" s="211"/>
      <c r="M273" s="463"/>
      <c r="N273" s="480"/>
      <c r="O273" s="480"/>
      <c r="P273" s="484"/>
      <c r="Q273" s="484"/>
      <c r="S273" s="172"/>
      <c r="AA273" s="14"/>
    </row>
    <row r="274" spans="1:39" ht="12.75" customHeight="1">
      <c r="A274" s="1">
        <v>24319</v>
      </c>
      <c r="B274" s="16" t="s">
        <v>528</v>
      </c>
      <c r="C274" s="213">
        <f>$G$24</f>
        <v>0</v>
      </c>
      <c r="D274" s="213" t="s">
        <v>149</v>
      </c>
      <c r="E274" s="10" t="s">
        <v>234</v>
      </c>
      <c r="F274" s="209">
        <f>SUM(L262:L273)</f>
        <v>0</v>
      </c>
      <c r="G274" s="242" t="s">
        <v>73</v>
      </c>
      <c r="H274" s="205"/>
      <c r="I274" s="262"/>
      <c r="J274" s="147"/>
      <c r="K274" s="462"/>
      <c r="L274" s="462">
        <f>ROUND((F274*C274%)*2,1)/2</f>
        <v>0</v>
      </c>
      <c r="M274" s="463">
        <f>K274+L274</f>
        <v>0</v>
      </c>
      <c r="N274" s="480"/>
      <c r="O274" s="480"/>
      <c r="P274" s="484"/>
      <c r="Q274" s="484"/>
      <c r="S274" s="172"/>
      <c r="AA274" s="14"/>
    </row>
    <row r="275" spans="1:39" ht="12.75" customHeight="1">
      <c r="B275" s="16" t="s">
        <v>529</v>
      </c>
      <c r="C275" s="213">
        <f>$G$24</f>
        <v>0</v>
      </c>
      <c r="D275" s="213" t="s">
        <v>149</v>
      </c>
      <c r="E275" s="10" t="s">
        <v>234</v>
      </c>
      <c r="F275" s="209">
        <f>SUM(K262:K273)</f>
        <v>0</v>
      </c>
      <c r="G275" s="242" t="s">
        <v>73</v>
      </c>
      <c r="H275" s="205"/>
      <c r="I275" s="262"/>
      <c r="J275" s="147"/>
      <c r="K275" s="462">
        <f>ROUND((F275*C275%)*2,1)/2</f>
        <v>0</v>
      </c>
      <c r="L275" s="462"/>
      <c r="M275" s="463">
        <f>K275+L275</f>
        <v>0</v>
      </c>
      <c r="N275" s="211"/>
      <c r="O275" s="463"/>
      <c r="P275" s="484"/>
      <c r="Q275" s="484"/>
      <c r="S275" s="172"/>
      <c r="AA275" s="14"/>
    </row>
    <row r="276" spans="1:39" ht="12.75" customHeight="1">
      <c r="C276" s="213"/>
      <c r="D276" s="213"/>
      <c r="E276" s="10"/>
      <c r="F276" s="209"/>
      <c r="G276" s="242"/>
      <c r="H276" s="205"/>
      <c r="I276" s="262"/>
      <c r="J276" s="147"/>
      <c r="K276" s="211"/>
      <c r="L276" s="211"/>
      <c r="M276" s="463"/>
      <c r="N276" s="463"/>
      <c r="O276" s="463"/>
      <c r="P276" s="466"/>
      <c r="Q276" s="466"/>
      <c r="S276" s="172"/>
      <c r="AA276" s="14"/>
    </row>
    <row r="277" spans="1:39">
      <c r="C277" s="10"/>
      <c r="D277" s="213"/>
      <c r="E277" s="10"/>
      <c r="F277" s="209"/>
      <c r="G277" s="213"/>
      <c r="H277" s="205"/>
      <c r="I277" s="262"/>
      <c r="J277" s="210"/>
      <c r="K277" s="385"/>
      <c r="L277" s="385"/>
      <c r="M277" s="386"/>
      <c r="N277" s="386"/>
      <c r="O277" s="463"/>
      <c r="P277" s="541"/>
      <c r="Q277" s="541"/>
      <c r="S277" s="172"/>
      <c r="AA277" s="14"/>
    </row>
    <row r="278" spans="1:39" s="32" customFormat="1" ht="12.75" customHeight="1">
      <c r="A278" s="1"/>
      <c r="B278" s="137" t="s">
        <v>179</v>
      </c>
      <c r="C278" s="155"/>
      <c r="D278" s="156"/>
      <c r="E278" s="155"/>
      <c r="F278" s="255"/>
      <c r="G278" s="156"/>
      <c r="H278" s="141"/>
      <c r="I278" s="141" t="s">
        <v>142</v>
      </c>
      <c r="J278" s="183"/>
      <c r="K278" s="460">
        <f t="shared" ref="K278:P278" si="95">SUM(K279:K292)</f>
        <v>0</v>
      </c>
      <c r="L278" s="460">
        <f t="shared" si="95"/>
        <v>0</v>
      </c>
      <c r="M278" s="478">
        <f t="shared" si="95"/>
        <v>0</v>
      </c>
      <c r="N278" s="478">
        <f t="shared" si="95"/>
        <v>0</v>
      </c>
      <c r="O278" s="478">
        <f t="shared" si="95"/>
        <v>0</v>
      </c>
      <c r="P278" s="479">
        <f t="shared" si="95"/>
        <v>0</v>
      </c>
      <c r="Q278" s="479">
        <f>SUM(Q279:Q292)</f>
        <v>0</v>
      </c>
      <c r="R278" s="143"/>
      <c r="S278" s="172"/>
      <c r="T278" s="50"/>
      <c r="U278" s="50"/>
      <c r="V278" s="50"/>
      <c r="W278" s="50"/>
      <c r="X278" s="50"/>
      <c r="Y278" s="54"/>
      <c r="Z278" s="53"/>
      <c r="AA278" s="14"/>
      <c r="AB278" s="15"/>
      <c r="AC278" s="16"/>
      <c r="AD278" s="17"/>
      <c r="AE278" s="17"/>
      <c r="AF278" s="16"/>
      <c r="AG278" s="16"/>
      <c r="AH278" s="16"/>
      <c r="AI278" s="16"/>
      <c r="AJ278" s="18"/>
      <c r="AK278" s="18"/>
      <c r="AL278" s="56"/>
      <c r="AM278" s="20"/>
    </row>
    <row r="279" spans="1:39" ht="25.5">
      <c r="B279" s="32"/>
      <c r="C279" s="130" t="s">
        <v>242</v>
      </c>
      <c r="D279" s="131" t="s">
        <v>250</v>
      </c>
      <c r="E279" s="130" t="s">
        <v>176</v>
      </c>
      <c r="F279" s="54"/>
      <c r="G279" s="224" t="s">
        <v>196</v>
      </c>
      <c r="H279" s="226" t="s">
        <v>118</v>
      </c>
      <c r="I279" s="226" t="s">
        <v>274</v>
      </c>
      <c r="J279" s="210"/>
      <c r="K279" s="211"/>
      <c r="L279" s="211"/>
      <c r="M279" s="480" t="s">
        <v>162</v>
      </c>
      <c r="N279" s="480"/>
      <c r="O279" s="463"/>
      <c r="P279" s="484"/>
      <c r="Q279" s="484"/>
      <c r="S279" s="189" t="s">
        <v>174</v>
      </c>
      <c r="T279" s="190" t="s">
        <v>175</v>
      </c>
      <c r="U279" s="191" t="s">
        <v>176</v>
      </c>
      <c r="V279" s="192" t="s">
        <v>246</v>
      </c>
      <c r="W279" s="193" t="s">
        <v>177</v>
      </c>
      <c r="X279" s="194" t="s">
        <v>632</v>
      </c>
      <c r="Y279" s="195" t="s">
        <v>636</v>
      </c>
      <c r="Z279" s="196" t="s">
        <v>637</v>
      </c>
      <c r="AA279" s="14"/>
      <c r="AJ279" s="262"/>
      <c r="AK279" s="136"/>
    </row>
    <row r="280" spans="1:39" ht="12.75" customHeight="1">
      <c r="A280" s="1">
        <v>24400</v>
      </c>
      <c r="B280" s="16" t="s">
        <v>573</v>
      </c>
      <c r="C280" s="213">
        <v>0</v>
      </c>
      <c r="D280" s="213">
        <v>0</v>
      </c>
      <c r="E280" s="213">
        <v>0</v>
      </c>
      <c r="F280" s="253"/>
      <c r="G280" s="213">
        <f>C280+D280+E280</f>
        <v>0</v>
      </c>
      <c r="H280" s="257">
        <v>0</v>
      </c>
      <c r="I280" s="205">
        <f t="shared" ref="I280:I288" si="96">ROUND(($H280*108.33%)*2,1)/2</f>
        <v>0</v>
      </c>
      <c r="J280" s="147"/>
      <c r="K280" s="462"/>
      <c r="L280" s="462">
        <f>ROUND((G280*I280)*2,1)/2</f>
        <v>0</v>
      </c>
      <c r="M280" s="463">
        <f>K280+L280</f>
        <v>0</v>
      </c>
      <c r="N280" s="480"/>
      <c r="O280" s="463"/>
      <c r="P280" s="484"/>
      <c r="Q280" s="484"/>
      <c r="S280" s="172"/>
      <c r="T280" s="50">
        <f>$AA$123</f>
        <v>0</v>
      </c>
      <c r="U280" s="50">
        <f>$AA$124</f>
        <v>0</v>
      </c>
      <c r="V280" s="50">
        <f>$AA$125</f>
        <v>0</v>
      </c>
      <c r="W280" s="50">
        <f>$AA$126</f>
        <v>0</v>
      </c>
      <c r="X280" s="50">
        <v>0</v>
      </c>
      <c r="Y280" s="54">
        <v>0</v>
      </c>
      <c r="Z280" s="53">
        <f>X280*Y280</f>
        <v>0</v>
      </c>
      <c r="AA280" s="14"/>
      <c r="AK280" s="136"/>
    </row>
    <row r="281" spans="1:39" ht="12.75" customHeight="1">
      <c r="A281" s="1">
        <f t="shared" ref="A281:A288" si="97">A280+1</f>
        <v>24401</v>
      </c>
      <c r="B281" s="16" t="s">
        <v>571</v>
      </c>
      <c r="C281" s="213">
        <v>0</v>
      </c>
      <c r="D281" s="213">
        <v>0</v>
      </c>
      <c r="E281" s="213">
        <v>0</v>
      </c>
      <c r="F281" s="234"/>
      <c r="G281" s="213">
        <f t="shared" ref="G281:G288" si="98">C281+D281+E281</f>
        <v>0</v>
      </c>
      <c r="H281" s="257">
        <v>0</v>
      </c>
      <c r="I281" s="205">
        <f t="shared" si="96"/>
        <v>0</v>
      </c>
      <c r="J281" s="147"/>
      <c r="K281" s="462"/>
      <c r="L281" s="462">
        <f t="shared" ref="L281:L288" si="99">ROUND((G281*I281)*2,1)/2</f>
        <v>0</v>
      </c>
      <c r="M281" s="463">
        <f t="shared" ref="M281:M288" si="100">K281+L281</f>
        <v>0</v>
      </c>
      <c r="N281" s="480"/>
      <c r="O281" s="463"/>
      <c r="P281" s="484"/>
      <c r="Q281" s="484"/>
      <c r="S281" s="172"/>
      <c r="W281" s="16"/>
      <c r="Z281" s="53">
        <f t="shared" ref="Z281:Z288" si="101">X281*Y281</f>
        <v>0</v>
      </c>
      <c r="AA281" s="14"/>
      <c r="AK281" s="136"/>
    </row>
    <row r="282" spans="1:39" ht="12.75" customHeight="1">
      <c r="A282" s="1">
        <f t="shared" si="97"/>
        <v>24402</v>
      </c>
      <c r="B282" s="16" t="s">
        <v>574</v>
      </c>
      <c r="C282" s="213">
        <v>0</v>
      </c>
      <c r="D282" s="213">
        <v>0</v>
      </c>
      <c r="E282" s="213">
        <v>0</v>
      </c>
      <c r="F282" s="234"/>
      <c r="G282" s="213">
        <f t="shared" si="98"/>
        <v>0</v>
      </c>
      <c r="H282" s="257">
        <v>0</v>
      </c>
      <c r="I282" s="205">
        <f t="shared" si="96"/>
        <v>0</v>
      </c>
      <c r="J282" s="147"/>
      <c r="K282" s="462"/>
      <c r="L282" s="462">
        <f t="shared" si="99"/>
        <v>0</v>
      </c>
      <c r="M282" s="463">
        <f t="shared" si="100"/>
        <v>0</v>
      </c>
      <c r="N282" s="480"/>
      <c r="O282" s="463"/>
      <c r="P282" s="484"/>
      <c r="Q282" s="484"/>
      <c r="S282" s="172"/>
      <c r="W282" s="16"/>
      <c r="AA282" s="14"/>
      <c r="AK282" s="136"/>
    </row>
    <row r="283" spans="1:39" ht="12.75" customHeight="1">
      <c r="A283" s="1">
        <f t="shared" si="97"/>
        <v>24403</v>
      </c>
      <c r="B283" s="16" t="s">
        <v>575</v>
      </c>
      <c r="C283" s="213">
        <v>0</v>
      </c>
      <c r="D283" s="213">
        <v>0</v>
      </c>
      <c r="E283" s="213">
        <v>0</v>
      </c>
      <c r="F283" s="234"/>
      <c r="G283" s="213">
        <f t="shared" si="98"/>
        <v>0</v>
      </c>
      <c r="H283" s="257">
        <v>0</v>
      </c>
      <c r="I283" s="205">
        <f t="shared" si="96"/>
        <v>0</v>
      </c>
      <c r="J283" s="147"/>
      <c r="K283" s="462"/>
      <c r="L283" s="462">
        <f t="shared" si="99"/>
        <v>0</v>
      </c>
      <c r="M283" s="463">
        <f t="shared" si="100"/>
        <v>0</v>
      </c>
      <c r="N283" s="480"/>
      <c r="O283" s="463"/>
      <c r="P283" s="484"/>
      <c r="Q283" s="484"/>
      <c r="S283" s="172"/>
      <c r="W283" s="16"/>
      <c r="AA283" s="14"/>
      <c r="AK283" s="136"/>
    </row>
    <row r="284" spans="1:39" ht="12.75" customHeight="1">
      <c r="A284" s="1">
        <f t="shared" si="97"/>
        <v>24404</v>
      </c>
      <c r="B284" s="16" t="s">
        <v>576</v>
      </c>
      <c r="C284" s="213">
        <v>0</v>
      </c>
      <c r="D284" s="213">
        <v>0</v>
      </c>
      <c r="E284" s="213">
        <v>0</v>
      </c>
      <c r="F284" s="234"/>
      <c r="G284" s="213">
        <f t="shared" si="98"/>
        <v>0</v>
      </c>
      <c r="H284" s="257">
        <v>0</v>
      </c>
      <c r="I284" s="205">
        <f t="shared" si="96"/>
        <v>0</v>
      </c>
      <c r="J284" s="147"/>
      <c r="K284" s="462"/>
      <c r="L284" s="462">
        <f t="shared" si="99"/>
        <v>0</v>
      </c>
      <c r="M284" s="463">
        <f t="shared" si="100"/>
        <v>0</v>
      </c>
      <c r="N284" s="480"/>
      <c r="O284" s="463"/>
      <c r="P284" s="484"/>
      <c r="Q284" s="484"/>
      <c r="S284" s="172"/>
      <c r="W284" s="16"/>
      <c r="AA284" s="14"/>
      <c r="AK284" s="136"/>
    </row>
    <row r="285" spans="1:39" ht="12.75" customHeight="1">
      <c r="A285" s="1">
        <f t="shared" si="97"/>
        <v>24405</v>
      </c>
      <c r="B285" s="16" t="s">
        <v>572</v>
      </c>
      <c r="C285" s="213">
        <v>0</v>
      </c>
      <c r="D285" s="213">
        <v>0</v>
      </c>
      <c r="E285" s="213">
        <v>0</v>
      </c>
      <c r="F285" s="209"/>
      <c r="G285" s="213">
        <f t="shared" si="98"/>
        <v>0</v>
      </c>
      <c r="H285" s="257">
        <v>0</v>
      </c>
      <c r="I285" s="205">
        <f t="shared" si="96"/>
        <v>0</v>
      </c>
      <c r="J285" s="147"/>
      <c r="K285" s="462"/>
      <c r="L285" s="462">
        <f t="shared" si="99"/>
        <v>0</v>
      </c>
      <c r="M285" s="463">
        <f t="shared" si="100"/>
        <v>0</v>
      </c>
      <c r="N285" s="480"/>
      <c r="O285" s="463"/>
      <c r="P285" s="484"/>
      <c r="Q285" s="484"/>
      <c r="S285" s="172"/>
      <c r="W285" s="16"/>
      <c r="Z285" s="53">
        <f t="shared" si="101"/>
        <v>0</v>
      </c>
      <c r="AA285" s="14"/>
      <c r="AJ285" s="136"/>
      <c r="AK285" s="136"/>
    </row>
    <row r="286" spans="1:39" ht="12.75" customHeight="1">
      <c r="A286" s="1">
        <f t="shared" si="97"/>
        <v>24406</v>
      </c>
      <c r="B286" s="16" t="s">
        <v>577</v>
      </c>
      <c r="C286" s="213"/>
      <c r="D286" s="213"/>
      <c r="E286" s="213"/>
      <c r="F286" s="234" t="s">
        <v>197</v>
      </c>
      <c r="G286" s="10">
        <v>0</v>
      </c>
      <c r="H286" s="257">
        <v>0</v>
      </c>
      <c r="I286" s="205">
        <f t="shared" si="96"/>
        <v>0</v>
      </c>
      <c r="J286" s="147"/>
      <c r="K286" s="462"/>
      <c r="L286" s="462">
        <f t="shared" si="99"/>
        <v>0</v>
      </c>
      <c r="M286" s="463">
        <f t="shared" si="100"/>
        <v>0</v>
      </c>
      <c r="N286" s="480"/>
      <c r="O286" s="463"/>
      <c r="P286" s="484"/>
      <c r="Q286" s="484"/>
      <c r="S286" s="172"/>
      <c r="Z286" s="53">
        <f t="shared" si="101"/>
        <v>0</v>
      </c>
      <c r="AA286" s="14"/>
      <c r="AJ286" s="136"/>
      <c r="AK286" s="136"/>
    </row>
    <row r="287" spans="1:39" ht="12.75" customHeight="1">
      <c r="A287" s="1">
        <f t="shared" si="97"/>
        <v>24407</v>
      </c>
      <c r="B287" s="16" t="s">
        <v>578</v>
      </c>
      <c r="C287" s="213"/>
      <c r="D287" s="213"/>
      <c r="E287" s="213"/>
      <c r="F287" s="234" t="s">
        <v>197</v>
      </c>
      <c r="G287" s="10">
        <v>0</v>
      </c>
      <c r="H287" s="257">
        <v>0</v>
      </c>
      <c r="I287" s="205">
        <f t="shared" si="96"/>
        <v>0</v>
      </c>
      <c r="J287" s="147"/>
      <c r="K287" s="462"/>
      <c r="L287" s="462">
        <f t="shared" si="99"/>
        <v>0</v>
      </c>
      <c r="M287" s="463">
        <f t="shared" si="100"/>
        <v>0</v>
      </c>
      <c r="N287" s="480"/>
      <c r="O287" s="463"/>
      <c r="P287" s="484"/>
      <c r="Q287" s="484"/>
      <c r="S287" s="172"/>
      <c r="Z287" s="53">
        <f t="shared" si="101"/>
        <v>0</v>
      </c>
      <c r="AA287" s="14"/>
      <c r="AJ287" s="136"/>
      <c r="AK287" s="136"/>
    </row>
    <row r="288" spans="1:39" ht="12.75" customHeight="1">
      <c r="A288" s="1">
        <f t="shared" si="97"/>
        <v>24408</v>
      </c>
      <c r="B288" s="16" t="s">
        <v>241</v>
      </c>
      <c r="C288" s="213">
        <v>0</v>
      </c>
      <c r="D288" s="213">
        <v>0</v>
      </c>
      <c r="E288" s="213">
        <v>0</v>
      </c>
      <c r="F288" s="234"/>
      <c r="G288" s="213">
        <f t="shared" si="98"/>
        <v>0</v>
      </c>
      <c r="H288" s="257">
        <v>0</v>
      </c>
      <c r="I288" s="205">
        <f t="shared" si="96"/>
        <v>0</v>
      </c>
      <c r="J288" s="147"/>
      <c r="K288" s="462"/>
      <c r="L288" s="462">
        <f t="shared" si="99"/>
        <v>0</v>
      </c>
      <c r="M288" s="463">
        <f t="shared" si="100"/>
        <v>0</v>
      </c>
      <c r="N288" s="480"/>
      <c r="O288" s="463"/>
      <c r="P288" s="484"/>
      <c r="Q288" s="484"/>
      <c r="S288" s="172"/>
      <c r="Z288" s="53">
        <f t="shared" si="101"/>
        <v>0</v>
      </c>
      <c r="AA288" s="14"/>
      <c r="AJ288" s="136"/>
      <c r="AK288" s="136"/>
    </row>
    <row r="289" spans="1:41" ht="12.75" customHeight="1">
      <c r="C289" s="10"/>
      <c r="D289" s="213"/>
      <c r="E289" s="10"/>
      <c r="F289" s="209"/>
      <c r="G289" s="213"/>
      <c r="H289" s="205"/>
      <c r="I289" s="262"/>
      <c r="J289" s="210"/>
      <c r="K289" s="211"/>
      <c r="L289" s="211"/>
      <c r="M289" s="463"/>
      <c r="N289" s="480"/>
      <c r="O289" s="463"/>
      <c r="P289" s="484"/>
      <c r="Q289" s="484"/>
      <c r="S289" s="172"/>
      <c r="AA289" s="14"/>
      <c r="AJ289" s="136"/>
      <c r="AK289" s="136"/>
    </row>
    <row r="290" spans="1:41" ht="12.75" customHeight="1">
      <c r="A290" s="1">
        <v>24409</v>
      </c>
      <c r="B290" s="16" t="s">
        <v>528</v>
      </c>
      <c r="C290" s="213">
        <f>$G$24</f>
        <v>0</v>
      </c>
      <c r="D290" s="213" t="s">
        <v>149</v>
      </c>
      <c r="E290" s="10" t="s">
        <v>234</v>
      </c>
      <c r="F290" s="209">
        <f>SUM(L279:L289)</f>
        <v>0</v>
      </c>
      <c r="G290" s="242" t="s">
        <v>73</v>
      </c>
      <c r="H290" s="205"/>
      <c r="I290" s="262"/>
      <c r="J290" s="147"/>
      <c r="K290" s="462"/>
      <c r="L290" s="462">
        <f>ROUND((F290*C290%)*2,1)/2</f>
        <v>0</v>
      </c>
      <c r="M290" s="463">
        <f>K290+L290</f>
        <v>0</v>
      </c>
      <c r="N290" s="480"/>
      <c r="O290" s="463"/>
      <c r="P290" s="484"/>
      <c r="Q290" s="484"/>
      <c r="S290" s="172"/>
      <c r="AA290" s="14"/>
      <c r="AJ290" s="136"/>
      <c r="AK290" s="136"/>
    </row>
    <row r="291" spans="1:41" ht="12.75" customHeight="1">
      <c r="B291" s="16" t="s">
        <v>529</v>
      </c>
      <c r="C291" s="213">
        <f>$G$24</f>
        <v>0</v>
      </c>
      <c r="D291" s="213" t="s">
        <v>149</v>
      </c>
      <c r="E291" s="10" t="s">
        <v>234</v>
      </c>
      <c r="F291" s="209">
        <f>SUM(K279:K289)</f>
        <v>0</v>
      </c>
      <c r="G291" s="242" t="s">
        <v>73</v>
      </c>
      <c r="H291" s="205"/>
      <c r="I291" s="215"/>
      <c r="J291" s="147"/>
      <c r="K291" s="462">
        <f>ROUND((F291*C291%)*2,1)/2</f>
        <v>0</v>
      </c>
      <c r="L291" s="462"/>
      <c r="M291" s="463">
        <f>K291+L291</f>
        <v>0</v>
      </c>
      <c r="N291" s="480"/>
      <c r="O291" s="480"/>
      <c r="P291" s="484"/>
      <c r="Q291" s="484"/>
      <c r="S291" s="172"/>
      <c r="AA291" s="14"/>
      <c r="AJ291" s="136"/>
      <c r="AK291" s="136"/>
    </row>
    <row r="292" spans="1:41" ht="12.75" customHeight="1">
      <c r="C292" s="10"/>
      <c r="D292" s="213"/>
      <c r="E292" s="10"/>
      <c r="F292" s="209"/>
      <c r="G292" s="213"/>
      <c r="H292" s="205"/>
      <c r="I292" s="215"/>
      <c r="J292" s="245"/>
      <c r="K292" s="487"/>
      <c r="L292" s="487"/>
      <c r="M292" s="488"/>
      <c r="N292" s="54"/>
      <c r="O292" s="463"/>
      <c r="P292" s="466"/>
      <c r="Q292" s="466"/>
      <c r="S292" s="172"/>
      <c r="AA292" s="14"/>
      <c r="AJ292" s="136"/>
      <c r="AK292" s="136"/>
    </row>
    <row r="293" spans="1:41" s="32" customFormat="1" ht="12.75" customHeight="1">
      <c r="A293" s="1"/>
      <c r="B293" s="137" t="s">
        <v>301</v>
      </c>
      <c r="C293" s="155"/>
      <c r="D293" s="156"/>
      <c r="E293" s="155"/>
      <c r="F293" s="255"/>
      <c r="G293" s="156"/>
      <c r="H293" s="141"/>
      <c r="I293" s="141" t="s">
        <v>142</v>
      </c>
      <c r="J293" s="183"/>
      <c r="K293" s="460">
        <f t="shared" ref="K293:P293" si="102">SUM(K294:K302)</f>
        <v>0</v>
      </c>
      <c r="L293" s="460">
        <f t="shared" si="102"/>
        <v>0</v>
      </c>
      <c r="M293" s="478">
        <f t="shared" si="102"/>
        <v>0</v>
      </c>
      <c r="N293" s="479">
        <f t="shared" si="102"/>
        <v>0</v>
      </c>
      <c r="O293" s="479">
        <f t="shared" si="102"/>
        <v>0</v>
      </c>
      <c r="P293" s="479">
        <f t="shared" si="102"/>
        <v>0</v>
      </c>
      <c r="Q293" s="479">
        <f>SUM(Q294:Q302)</f>
        <v>0</v>
      </c>
      <c r="R293" s="143"/>
      <c r="S293" s="172"/>
      <c r="T293" s="50"/>
      <c r="U293" s="50"/>
      <c r="V293" s="50"/>
      <c r="W293" s="50"/>
      <c r="X293" s="50"/>
      <c r="Y293" s="54"/>
      <c r="Z293" s="53"/>
      <c r="AA293" s="14"/>
      <c r="AB293" s="15"/>
      <c r="AC293" s="16"/>
      <c r="AD293" s="17"/>
      <c r="AE293" s="17"/>
      <c r="AF293" s="16"/>
      <c r="AG293" s="16"/>
      <c r="AH293" s="16"/>
      <c r="AI293" s="16"/>
      <c r="AJ293" s="136"/>
      <c r="AK293" s="136"/>
      <c r="AL293" s="56"/>
      <c r="AM293" s="20"/>
    </row>
    <row r="294" spans="1:41" s="32" customFormat="1" ht="25.5">
      <c r="A294" s="1"/>
      <c r="C294" s="130" t="s">
        <v>242</v>
      </c>
      <c r="D294" s="131" t="s">
        <v>250</v>
      </c>
      <c r="E294" s="130" t="s">
        <v>176</v>
      </c>
      <c r="F294" s="203"/>
      <c r="G294" s="224" t="s">
        <v>196</v>
      </c>
      <c r="H294" s="226" t="s">
        <v>118</v>
      </c>
      <c r="I294" s="226" t="s">
        <v>274</v>
      </c>
      <c r="J294" s="210"/>
      <c r="K294" s="211"/>
      <c r="L294" s="211"/>
      <c r="M294" s="480" t="s">
        <v>162</v>
      </c>
      <c r="N294" s="480"/>
      <c r="O294" s="480"/>
      <c r="P294" s="484"/>
      <c r="Q294" s="484"/>
      <c r="R294" s="56"/>
      <c r="S294" s="189" t="s">
        <v>174</v>
      </c>
      <c r="T294" s="190" t="s">
        <v>175</v>
      </c>
      <c r="U294" s="191" t="s">
        <v>176</v>
      </c>
      <c r="V294" s="192" t="s">
        <v>246</v>
      </c>
      <c r="W294" s="193" t="s">
        <v>177</v>
      </c>
      <c r="X294" s="194" t="s">
        <v>632</v>
      </c>
      <c r="Y294" s="195" t="s">
        <v>636</v>
      </c>
      <c r="Z294" s="196" t="s">
        <v>637</v>
      </c>
      <c r="AA294" s="14"/>
      <c r="AB294" s="15"/>
      <c r="AC294" s="16"/>
      <c r="AD294" s="17"/>
      <c r="AE294" s="17"/>
      <c r="AF294" s="16"/>
      <c r="AG294" s="16"/>
      <c r="AH294" s="16"/>
      <c r="AI294" s="16"/>
      <c r="AJ294" s="136"/>
      <c r="AK294" s="136"/>
      <c r="AL294" s="56"/>
      <c r="AM294" s="20"/>
    </row>
    <row r="295" spans="1:41" s="32" customFormat="1" ht="12.75" customHeight="1">
      <c r="A295" s="1">
        <v>25100</v>
      </c>
      <c r="B295" s="16" t="s">
        <v>579</v>
      </c>
      <c r="C295" s="213">
        <v>0</v>
      </c>
      <c r="D295" s="213">
        <v>0</v>
      </c>
      <c r="E295" s="213">
        <v>0</v>
      </c>
      <c r="F295" s="209"/>
      <c r="G295" s="213">
        <f>C295+D295+E295</f>
        <v>0</v>
      </c>
      <c r="H295" s="257">
        <v>0</v>
      </c>
      <c r="I295" s="205">
        <f>ROUND(($H295*108.33%)*2,1)/2</f>
        <v>0</v>
      </c>
      <c r="J295" s="147"/>
      <c r="K295" s="462"/>
      <c r="L295" s="462">
        <f>ROUND((G295*I295)*2,1)/2</f>
        <v>0</v>
      </c>
      <c r="M295" s="463">
        <f>K295+L295</f>
        <v>0</v>
      </c>
      <c r="N295" s="480"/>
      <c r="O295" s="480"/>
      <c r="P295" s="484"/>
      <c r="Q295" s="484"/>
      <c r="R295" s="265"/>
      <c r="S295" s="172"/>
      <c r="T295" s="50">
        <f>$AA$123</f>
        <v>0</v>
      </c>
      <c r="U295" s="50">
        <f>$AA$124</f>
        <v>0</v>
      </c>
      <c r="V295" s="50">
        <f>$AA$125</f>
        <v>0</v>
      </c>
      <c r="W295" s="50">
        <f>$AA$126</f>
        <v>0</v>
      </c>
      <c r="X295" s="50">
        <v>0</v>
      </c>
      <c r="Y295" s="54">
        <v>0</v>
      </c>
      <c r="Z295" s="53">
        <f>X295*Y295</f>
        <v>0</v>
      </c>
      <c r="AA295" s="14"/>
      <c r="AB295" s="15"/>
      <c r="AC295" s="16"/>
      <c r="AD295" s="17"/>
      <c r="AE295" s="17"/>
      <c r="AF295" s="16"/>
      <c r="AG295" s="16"/>
      <c r="AH295" s="16"/>
      <c r="AI295" s="16"/>
      <c r="AJ295" s="18"/>
      <c r="AK295" s="136"/>
      <c r="AL295" s="56"/>
      <c r="AM295" s="20"/>
      <c r="AO295" s="100"/>
    </row>
    <row r="296" spans="1:41" s="32" customFormat="1" ht="12.75" customHeight="1">
      <c r="A296" s="1">
        <f>A295+1</f>
        <v>25101</v>
      </c>
      <c r="B296" s="16" t="s">
        <v>580</v>
      </c>
      <c r="C296" s="213">
        <v>0</v>
      </c>
      <c r="D296" s="213">
        <v>0</v>
      </c>
      <c r="E296" s="213">
        <v>0</v>
      </c>
      <c r="F296" s="209"/>
      <c r="G296" s="213">
        <f>C296+D296+E296</f>
        <v>0</v>
      </c>
      <c r="H296" s="257">
        <v>0</v>
      </c>
      <c r="I296" s="205">
        <f>ROUND(($H296*108.33%)*2,1)/2</f>
        <v>0</v>
      </c>
      <c r="J296" s="147"/>
      <c r="K296" s="462"/>
      <c r="L296" s="462">
        <f>ROUND((G296*I296)*2,1)/2</f>
        <v>0</v>
      </c>
      <c r="M296" s="463">
        <f>K296+L296</f>
        <v>0</v>
      </c>
      <c r="N296" s="480"/>
      <c r="O296" s="480"/>
      <c r="P296" s="484"/>
      <c r="Q296" s="484"/>
      <c r="R296" s="265"/>
      <c r="S296" s="172"/>
      <c r="T296" s="50"/>
      <c r="U296" s="50"/>
      <c r="V296" s="50"/>
      <c r="W296" s="50"/>
      <c r="X296" s="50"/>
      <c r="Y296" s="54"/>
      <c r="Z296" s="53"/>
      <c r="AA296" s="14"/>
      <c r="AB296" s="15"/>
      <c r="AC296" s="16"/>
      <c r="AD296" s="17"/>
      <c r="AE296" s="17"/>
      <c r="AF296" s="16"/>
      <c r="AG296" s="16"/>
      <c r="AH296" s="16"/>
      <c r="AI296" s="16"/>
      <c r="AJ296" s="18"/>
      <c r="AK296" s="136"/>
      <c r="AL296" s="56"/>
      <c r="AM296" s="20"/>
      <c r="AO296" s="100"/>
    </row>
    <row r="297" spans="1:41" s="32" customFormat="1" ht="12.75" customHeight="1">
      <c r="A297" s="1">
        <f t="shared" ref="A297:A298" si="103">A296+1</f>
        <v>25102</v>
      </c>
      <c r="B297" s="16" t="s">
        <v>581</v>
      </c>
      <c r="C297" s="213">
        <v>0</v>
      </c>
      <c r="D297" s="213">
        <v>0</v>
      </c>
      <c r="E297" s="213">
        <v>0</v>
      </c>
      <c r="F297" s="209"/>
      <c r="G297" s="213">
        <f>C297+D297+E297</f>
        <v>0</v>
      </c>
      <c r="H297" s="257">
        <v>0</v>
      </c>
      <c r="I297" s="205">
        <f>ROUND(($H297*108.33%)*2,1)/2</f>
        <v>0</v>
      </c>
      <c r="J297" s="147"/>
      <c r="K297" s="462"/>
      <c r="L297" s="462">
        <f>ROUND((G297*I297)*2,1)/2</f>
        <v>0</v>
      </c>
      <c r="M297" s="463">
        <f>K297+L297</f>
        <v>0</v>
      </c>
      <c r="N297" s="480"/>
      <c r="O297" s="480"/>
      <c r="P297" s="484"/>
      <c r="Q297" s="484"/>
      <c r="R297" s="265"/>
      <c r="S297" s="172"/>
      <c r="T297" s="50"/>
      <c r="U297" s="50"/>
      <c r="V297" s="50"/>
      <c r="W297" s="50"/>
      <c r="X297" s="50"/>
      <c r="Y297" s="54"/>
      <c r="Z297" s="53">
        <f>X297*Y297</f>
        <v>0</v>
      </c>
      <c r="AA297" s="14"/>
      <c r="AB297" s="15"/>
      <c r="AC297" s="16"/>
      <c r="AD297" s="17"/>
      <c r="AE297" s="17"/>
      <c r="AF297" s="16"/>
      <c r="AG297" s="16"/>
      <c r="AH297" s="16"/>
      <c r="AI297" s="16"/>
      <c r="AJ297" s="18"/>
      <c r="AK297" s="136"/>
      <c r="AL297" s="56"/>
      <c r="AM297" s="20"/>
    </row>
    <row r="298" spans="1:41" s="32" customFormat="1" ht="12.75" customHeight="1">
      <c r="A298" s="1">
        <f t="shared" si="103"/>
        <v>25103</v>
      </c>
      <c r="B298" s="16" t="s">
        <v>241</v>
      </c>
      <c r="C298" s="213">
        <v>0</v>
      </c>
      <c r="D298" s="213">
        <v>0</v>
      </c>
      <c r="E298" s="213">
        <v>0</v>
      </c>
      <c r="F298" s="209"/>
      <c r="G298" s="213">
        <f>C298+D298+E298</f>
        <v>0</v>
      </c>
      <c r="H298" s="257">
        <v>0</v>
      </c>
      <c r="I298" s="205">
        <f>ROUND(($H298*108.33%)*2,1)/2</f>
        <v>0</v>
      </c>
      <c r="J298" s="147"/>
      <c r="K298" s="462"/>
      <c r="L298" s="462">
        <f>ROUND((G298*I298)*2,1)/2</f>
        <v>0</v>
      </c>
      <c r="M298" s="463">
        <f>K298+L298</f>
        <v>0</v>
      </c>
      <c r="N298" s="480"/>
      <c r="O298" s="480"/>
      <c r="P298" s="484"/>
      <c r="Q298" s="484"/>
      <c r="R298" s="56"/>
      <c r="S298" s="172"/>
      <c r="T298" s="50"/>
      <c r="U298" s="50"/>
      <c r="V298" s="50"/>
      <c r="W298" s="50"/>
      <c r="X298" s="50"/>
      <c r="Y298" s="54"/>
      <c r="Z298" s="53">
        <f>X298*Y298</f>
        <v>0</v>
      </c>
      <c r="AA298" s="14"/>
      <c r="AB298" s="15"/>
      <c r="AC298" s="16"/>
      <c r="AD298" s="17"/>
      <c r="AE298" s="17"/>
      <c r="AF298" s="16"/>
      <c r="AG298" s="16"/>
      <c r="AH298" s="16"/>
      <c r="AI298" s="16"/>
      <c r="AJ298" s="136"/>
      <c r="AK298" s="136"/>
      <c r="AL298" s="56"/>
      <c r="AM298" s="20"/>
    </row>
    <row r="299" spans="1:41" s="32" customFormat="1" ht="12.75" customHeight="1">
      <c r="A299" s="1"/>
      <c r="B299" s="16"/>
      <c r="C299" s="10"/>
      <c r="D299" s="213"/>
      <c r="E299" s="10"/>
      <c r="F299" s="209"/>
      <c r="G299" s="213"/>
      <c r="H299" s="205"/>
      <c r="I299" s="215"/>
      <c r="J299" s="245"/>
      <c r="K299" s="385"/>
      <c r="L299" s="385"/>
      <c r="M299" s="463"/>
      <c r="N299" s="480"/>
      <c r="O299" s="480"/>
      <c r="P299" s="484"/>
      <c r="Q299" s="484"/>
      <c r="R299" s="56"/>
      <c r="S299" s="172"/>
      <c r="T299" s="50"/>
      <c r="U299" s="50"/>
      <c r="V299" s="50"/>
      <c r="W299" s="50"/>
      <c r="X299" s="50"/>
      <c r="Y299" s="54"/>
      <c r="Z299" s="53">
        <f>X299*Y299</f>
        <v>0</v>
      </c>
      <c r="AA299" s="14"/>
      <c r="AB299" s="15"/>
      <c r="AC299" s="16"/>
      <c r="AD299" s="17"/>
      <c r="AE299" s="17"/>
      <c r="AF299" s="16"/>
      <c r="AG299" s="16"/>
      <c r="AH299" s="16"/>
      <c r="AI299" s="16"/>
      <c r="AJ299" s="136"/>
      <c r="AK299" s="136"/>
      <c r="AL299" s="56"/>
      <c r="AM299" s="20"/>
    </row>
    <row r="300" spans="1:41" s="32" customFormat="1" ht="12.75" customHeight="1">
      <c r="A300" s="1">
        <v>25109</v>
      </c>
      <c r="B300" s="16" t="s">
        <v>528</v>
      </c>
      <c r="C300" s="213">
        <f>$G$24</f>
        <v>0</v>
      </c>
      <c r="D300" s="213" t="s">
        <v>149</v>
      </c>
      <c r="E300" s="10" t="s">
        <v>234</v>
      </c>
      <c r="F300" s="209">
        <f>SUM(L294:L299)</f>
        <v>0</v>
      </c>
      <c r="G300" s="242" t="s">
        <v>73</v>
      </c>
      <c r="H300" s="205"/>
      <c r="I300" s="215"/>
      <c r="J300" s="147"/>
      <c r="K300" s="462"/>
      <c r="L300" s="462">
        <f>ROUND((F300*C300%)*2,1)/2</f>
        <v>0</v>
      </c>
      <c r="M300" s="463">
        <f>K300+L300</f>
        <v>0</v>
      </c>
      <c r="N300" s="480"/>
      <c r="O300" s="480"/>
      <c r="P300" s="484"/>
      <c r="Q300" s="484"/>
      <c r="R300" s="56"/>
      <c r="S300" s="172"/>
      <c r="T300" s="50"/>
      <c r="U300" s="50"/>
      <c r="V300" s="50"/>
      <c r="W300" s="50"/>
      <c r="X300" s="50"/>
      <c r="Y300" s="54"/>
      <c r="Z300" s="53"/>
      <c r="AA300" s="14"/>
      <c r="AB300" s="15"/>
      <c r="AC300" s="16"/>
      <c r="AD300" s="17"/>
      <c r="AE300" s="17"/>
      <c r="AF300" s="16"/>
      <c r="AG300" s="16"/>
      <c r="AH300" s="16"/>
      <c r="AI300" s="16"/>
      <c r="AJ300" s="136"/>
      <c r="AK300" s="136"/>
      <c r="AL300" s="56"/>
      <c r="AM300" s="20"/>
    </row>
    <row r="301" spans="1:41" s="32" customFormat="1" ht="12.75" customHeight="1">
      <c r="A301" s="1"/>
      <c r="B301" s="16" t="s">
        <v>529</v>
      </c>
      <c r="C301" s="213">
        <f>$G$24</f>
        <v>0</v>
      </c>
      <c r="D301" s="213" t="s">
        <v>149</v>
      </c>
      <c r="E301" s="10" t="s">
        <v>234</v>
      </c>
      <c r="F301" s="209">
        <f>SUM(K294:K299)</f>
        <v>0</v>
      </c>
      <c r="G301" s="242" t="s">
        <v>73</v>
      </c>
      <c r="H301" s="205"/>
      <c r="I301" s="215"/>
      <c r="J301" s="245"/>
      <c r="K301" s="462">
        <f>ROUND((F301*C301%)*2,1)/2</f>
        <v>0</v>
      </c>
      <c r="L301" s="462"/>
      <c r="M301" s="463">
        <f>K301+L301</f>
        <v>0</v>
      </c>
      <c r="N301" s="480"/>
      <c r="O301" s="480"/>
      <c r="P301" s="484"/>
      <c r="Q301" s="484"/>
      <c r="R301" s="56"/>
      <c r="S301" s="172"/>
      <c r="T301" s="50"/>
      <c r="U301" s="50"/>
      <c r="V301" s="50"/>
      <c r="W301" s="50"/>
      <c r="X301" s="50"/>
      <c r="Y301" s="54"/>
      <c r="Z301" s="53"/>
      <c r="AA301" s="14"/>
      <c r="AB301" s="15"/>
      <c r="AC301" s="16"/>
      <c r="AD301" s="17"/>
      <c r="AE301" s="17"/>
      <c r="AF301" s="16"/>
      <c r="AG301" s="16"/>
      <c r="AH301" s="16"/>
      <c r="AI301" s="16"/>
      <c r="AJ301" s="136"/>
      <c r="AK301" s="136"/>
      <c r="AL301" s="56"/>
      <c r="AM301" s="20"/>
    </row>
    <row r="302" spans="1:41" s="32" customFormat="1" ht="12.75" customHeight="1">
      <c r="A302" s="1"/>
      <c r="B302" s="16"/>
      <c r="C302" s="10"/>
      <c r="D302" s="213"/>
      <c r="E302" s="10"/>
      <c r="F302" s="209"/>
      <c r="G302" s="213"/>
      <c r="H302" s="205"/>
      <c r="I302" s="215"/>
      <c r="J302" s="215"/>
      <c r="K302" s="487"/>
      <c r="L302" s="487"/>
      <c r="M302" s="488"/>
      <c r="N302" s="54"/>
      <c r="O302" s="463"/>
      <c r="P302" s="483"/>
      <c r="Q302" s="483"/>
      <c r="R302" s="56"/>
      <c r="S302" s="172"/>
      <c r="T302" s="50"/>
      <c r="U302" s="50"/>
      <c r="V302" s="50"/>
      <c r="W302" s="50"/>
      <c r="X302" s="50"/>
      <c r="Y302" s="54"/>
      <c r="Z302" s="53"/>
      <c r="AA302" s="14"/>
      <c r="AB302" s="15"/>
      <c r="AC302" s="16"/>
      <c r="AD302" s="17"/>
      <c r="AE302" s="17"/>
      <c r="AF302" s="16"/>
      <c r="AG302" s="16"/>
      <c r="AH302" s="16"/>
      <c r="AI302" s="16"/>
      <c r="AJ302" s="136"/>
      <c r="AK302" s="136"/>
      <c r="AL302" s="56"/>
      <c r="AM302" s="20"/>
    </row>
    <row r="303" spans="1:41" s="32" customFormat="1" ht="12.75" customHeight="1">
      <c r="A303" s="1"/>
      <c r="B303" s="137" t="s">
        <v>302</v>
      </c>
      <c r="C303" s="155"/>
      <c r="D303" s="156"/>
      <c r="E303" s="155"/>
      <c r="F303" s="219"/>
      <c r="G303" s="156"/>
      <c r="H303" s="141"/>
      <c r="I303" s="141" t="s">
        <v>142</v>
      </c>
      <c r="J303" s="183"/>
      <c r="K303" s="460">
        <f t="shared" ref="K303:P303" si="104">SUM(K304:K312)</f>
        <v>0</v>
      </c>
      <c r="L303" s="460">
        <f t="shared" si="104"/>
        <v>0</v>
      </c>
      <c r="M303" s="479">
        <f t="shared" si="104"/>
        <v>0</v>
      </c>
      <c r="N303" s="479">
        <f t="shared" si="104"/>
        <v>0</v>
      </c>
      <c r="O303" s="479">
        <f t="shared" si="104"/>
        <v>0</v>
      </c>
      <c r="P303" s="479">
        <f t="shared" si="104"/>
        <v>0</v>
      </c>
      <c r="Q303" s="479">
        <f>SUM(Q304:Q312)</f>
        <v>0</v>
      </c>
      <c r="R303" s="56"/>
      <c r="S303" s="172"/>
      <c r="T303" s="50"/>
      <c r="U303" s="50"/>
      <c r="V303" s="50"/>
      <c r="W303" s="50"/>
      <c r="X303" s="50"/>
      <c r="Y303" s="54"/>
      <c r="Z303" s="53"/>
      <c r="AA303" s="14"/>
      <c r="AB303" s="15"/>
      <c r="AC303" s="16"/>
      <c r="AD303" s="17"/>
      <c r="AE303" s="17"/>
      <c r="AF303" s="16"/>
      <c r="AG303" s="16"/>
      <c r="AH303" s="16"/>
      <c r="AI303" s="16"/>
      <c r="AJ303" s="136"/>
      <c r="AK303" s="136"/>
      <c r="AL303" s="56"/>
      <c r="AM303" s="20"/>
    </row>
    <row r="304" spans="1:41" s="32" customFormat="1" ht="25.5">
      <c r="A304" s="1"/>
      <c r="B304" s="16"/>
      <c r="C304" s="130" t="s">
        <v>242</v>
      </c>
      <c r="D304" s="131" t="s">
        <v>250</v>
      </c>
      <c r="E304" s="130" t="s">
        <v>176</v>
      </c>
      <c r="F304" s="203"/>
      <c r="G304" s="224" t="s">
        <v>196</v>
      </c>
      <c r="H304" s="226" t="s">
        <v>118</v>
      </c>
      <c r="I304" s="226" t="s">
        <v>274</v>
      </c>
      <c r="J304" s="210"/>
      <c r="K304" s="211"/>
      <c r="L304" s="211"/>
      <c r="M304" s="480" t="s">
        <v>162</v>
      </c>
      <c r="N304" s="480"/>
      <c r="O304" s="480"/>
      <c r="P304" s="484"/>
      <c r="Q304" s="484"/>
      <c r="R304" s="56"/>
      <c r="S304" s="189" t="s">
        <v>174</v>
      </c>
      <c r="T304" s="190" t="s">
        <v>175</v>
      </c>
      <c r="U304" s="191" t="s">
        <v>176</v>
      </c>
      <c r="V304" s="192" t="s">
        <v>246</v>
      </c>
      <c r="W304" s="193" t="s">
        <v>177</v>
      </c>
      <c r="X304" s="194" t="s">
        <v>632</v>
      </c>
      <c r="Y304" s="195" t="s">
        <v>636</v>
      </c>
      <c r="Z304" s="196" t="s">
        <v>637</v>
      </c>
      <c r="AB304" s="15"/>
      <c r="AC304" s="16"/>
      <c r="AD304" s="17"/>
      <c r="AE304" s="17"/>
      <c r="AF304" s="16"/>
      <c r="AG304" s="16"/>
      <c r="AH304" s="16"/>
      <c r="AI304" s="16"/>
      <c r="AJ304" s="136"/>
      <c r="AK304" s="136"/>
      <c r="AL304" s="56"/>
      <c r="AM304" s="20"/>
    </row>
    <row r="305" spans="1:39" s="32" customFormat="1" ht="12.75" customHeight="1">
      <c r="A305" s="1">
        <v>25200</v>
      </c>
      <c r="B305" s="588" t="s">
        <v>583</v>
      </c>
      <c r="C305" s="213">
        <v>0</v>
      </c>
      <c r="D305" s="213">
        <v>0</v>
      </c>
      <c r="E305" s="213">
        <v>0</v>
      </c>
      <c r="F305" s="209"/>
      <c r="G305" s="213">
        <f>C305+D305+E305</f>
        <v>0</v>
      </c>
      <c r="H305" s="257">
        <v>0</v>
      </c>
      <c r="I305" s="205">
        <f>ROUND(($H305*108.33%)*2,1)/2</f>
        <v>0</v>
      </c>
      <c r="J305" s="147"/>
      <c r="K305" s="462"/>
      <c r="L305" s="462">
        <f>ROUND((G305*I305)*2,1)/2</f>
        <v>0</v>
      </c>
      <c r="M305" s="463">
        <f>K305+L305</f>
        <v>0</v>
      </c>
      <c r="N305" s="480"/>
      <c r="O305" s="480"/>
      <c r="P305" s="484"/>
      <c r="Q305" s="484"/>
      <c r="R305" s="56"/>
      <c r="S305" s="172"/>
      <c r="T305" s="50">
        <f>$AA$123</f>
        <v>0</v>
      </c>
      <c r="U305" s="50">
        <f>$AA$124</f>
        <v>0</v>
      </c>
      <c r="V305" s="50">
        <f>$AA$125</f>
        <v>0</v>
      </c>
      <c r="W305" s="50">
        <f>$AA$126</f>
        <v>0</v>
      </c>
      <c r="X305" s="50">
        <v>0</v>
      </c>
      <c r="Y305" s="54">
        <v>0</v>
      </c>
      <c r="Z305" s="53">
        <f>X305*Y305</f>
        <v>0</v>
      </c>
      <c r="AA305" s="615" t="s">
        <v>29</v>
      </c>
      <c r="AB305" s="612"/>
      <c r="AC305" s="612"/>
      <c r="AD305" s="612"/>
      <c r="AE305" s="612"/>
      <c r="AF305" s="612"/>
      <c r="AG305" s="16"/>
      <c r="AH305" s="16"/>
      <c r="AI305" s="16"/>
      <c r="AJ305" s="136"/>
      <c r="AK305" s="136"/>
      <c r="AL305" s="56"/>
      <c r="AM305" s="20"/>
    </row>
    <row r="306" spans="1:39" s="32" customFormat="1" ht="12.75" customHeight="1">
      <c r="A306" s="1">
        <f>A305+1</f>
        <v>25201</v>
      </c>
      <c r="B306" s="16" t="s">
        <v>582</v>
      </c>
      <c r="C306" s="213">
        <v>0</v>
      </c>
      <c r="D306" s="213">
        <v>0</v>
      </c>
      <c r="E306" s="213">
        <v>0</v>
      </c>
      <c r="F306" s="209"/>
      <c r="G306" s="213">
        <f t="shared" ref="G306:G307" si="105">C306+D306+E306</f>
        <v>0</v>
      </c>
      <c r="H306" s="257">
        <v>0</v>
      </c>
      <c r="I306" s="205">
        <f t="shared" ref="I306:I307" si="106">ROUND(($H306*108.33%)*2,1)/2</f>
        <v>0</v>
      </c>
      <c r="J306" s="147"/>
      <c r="K306" s="462"/>
      <c r="L306" s="462">
        <f t="shared" ref="L306:L307" si="107">ROUND((G306*I306)*2,1)/2</f>
        <v>0</v>
      </c>
      <c r="M306" s="463">
        <f t="shared" ref="M306:M307" si="108">K306+L306</f>
        <v>0</v>
      </c>
      <c r="N306" s="480"/>
      <c r="O306" s="480"/>
      <c r="P306" s="484"/>
      <c r="Q306" s="484"/>
      <c r="R306" s="56"/>
      <c r="S306" s="172"/>
      <c r="T306" s="50"/>
      <c r="U306" s="50"/>
      <c r="V306" s="50"/>
      <c r="W306" s="50"/>
      <c r="X306" s="50"/>
      <c r="Y306" s="54"/>
      <c r="Z306" s="53"/>
      <c r="AA306" s="615"/>
      <c r="AB306" s="612"/>
      <c r="AC306" s="612"/>
      <c r="AD306" s="612"/>
      <c r="AE306" s="612"/>
      <c r="AF306" s="612"/>
      <c r="AG306" s="16"/>
      <c r="AH306" s="16"/>
      <c r="AI306" s="16"/>
      <c r="AJ306" s="136"/>
      <c r="AK306" s="136"/>
      <c r="AL306" s="56"/>
      <c r="AM306" s="20"/>
    </row>
    <row r="307" spans="1:39" s="32" customFormat="1" ht="12.75" customHeight="1">
      <c r="A307" s="1">
        <f t="shared" ref="A307" si="109">A306+1</f>
        <v>25202</v>
      </c>
      <c r="B307" s="16" t="s">
        <v>584</v>
      </c>
      <c r="C307" s="213">
        <v>0</v>
      </c>
      <c r="D307" s="213">
        <v>0</v>
      </c>
      <c r="E307" s="213">
        <v>0</v>
      </c>
      <c r="F307" s="209"/>
      <c r="G307" s="213">
        <f t="shared" si="105"/>
        <v>0</v>
      </c>
      <c r="H307" s="257">
        <v>0</v>
      </c>
      <c r="I307" s="205">
        <f t="shared" si="106"/>
        <v>0</v>
      </c>
      <c r="J307" s="147"/>
      <c r="K307" s="462"/>
      <c r="L307" s="462">
        <f t="shared" si="107"/>
        <v>0</v>
      </c>
      <c r="M307" s="463">
        <f t="shared" si="108"/>
        <v>0</v>
      </c>
      <c r="N307" s="480"/>
      <c r="O307" s="480"/>
      <c r="P307" s="484"/>
      <c r="Q307" s="484"/>
      <c r="R307" s="56"/>
      <c r="S307" s="172"/>
      <c r="T307" s="50"/>
      <c r="U307" s="50"/>
      <c r="V307" s="50"/>
      <c r="W307" s="50"/>
      <c r="X307" s="50"/>
      <c r="Y307" s="54"/>
      <c r="Z307" s="53"/>
      <c r="AA307" s="615"/>
      <c r="AB307" s="612"/>
      <c r="AC307" s="612"/>
      <c r="AD307" s="612"/>
      <c r="AE307" s="612"/>
      <c r="AF307" s="612"/>
      <c r="AG307" s="16"/>
      <c r="AH307" s="16"/>
      <c r="AI307" s="16"/>
      <c r="AJ307" s="136"/>
      <c r="AK307" s="136"/>
      <c r="AL307" s="56"/>
      <c r="AM307" s="20"/>
    </row>
    <row r="308" spans="1:39" s="32" customFormat="1" ht="12.75" customHeight="1">
      <c r="A308" s="1">
        <f>A307+1</f>
        <v>25203</v>
      </c>
      <c r="B308" s="16" t="s">
        <v>241</v>
      </c>
      <c r="C308" s="213">
        <v>0</v>
      </c>
      <c r="D308" s="213">
        <v>0</v>
      </c>
      <c r="E308" s="213">
        <v>0</v>
      </c>
      <c r="F308" s="209"/>
      <c r="G308" s="213">
        <f>C308+D308+E308</f>
        <v>0</v>
      </c>
      <c r="H308" s="257">
        <v>0</v>
      </c>
      <c r="I308" s="205">
        <f>ROUND(($H308*108.33%)*2,1)/2</f>
        <v>0</v>
      </c>
      <c r="J308" s="147"/>
      <c r="K308" s="462"/>
      <c r="L308" s="462">
        <f>ROUND((G308*I308)*2,1)/2</f>
        <v>0</v>
      </c>
      <c r="M308" s="463">
        <f>K308+L308</f>
        <v>0</v>
      </c>
      <c r="N308" s="480"/>
      <c r="O308" s="480"/>
      <c r="P308" s="484"/>
      <c r="Q308" s="484"/>
      <c r="R308" s="56"/>
      <c r="S308" s="172"/>
      <c r="T308" s="50"/>
      <c r="U308" s="50"/>
      <c r="V308" s="50"/>
      <c r="W308" s="50"/>
      <c r="X308" s="50"/>
      <c r="Y308" s="54"/>
      <c r="Z308" s="53">
        <f>X308*Y308</f>
        <v>0</v>
      </c>
      <c r="AA308" s="614"/>
      <c r="AB308" s="612"/>
      <c r="AC308" s="612"/>
      <c r="AD308" s="612"/>
      <c r="AE308" s="612"/>
      <c r="AF308" s="612"/>
      <c r="AG308" s="16"/>
      <c r="AH308" s="16"/>
      <c r="AI308" s="16"/>
      <c r="AJ308" s="136"/>
      <c r="AK308" s="136"/>
      <c r="AL308" s="56"/>
      <c r="AM308" s="20"/>
    </row>
    <row r="309" spans="1:39" s="32" customFormat="1" ht="12.75" customHeight="1">
      <c r="A309" s="1"/>
      <c r="B309" s="16"/>
      <c r="C309" s="10"/>
      <c r="D309" s="213"/>
      <c r="E309" s="10"/>
      <c r="F309" s="209"/>
      <c r="G309" s="213"/>
      <c r="H309" s="205"/>
      <c r="I309" s="215"/>
      <c r="J309" s="245"/>
      <c r="K309" s="385"/>
      <c r="L309" s="385"/>
      <c r="M309" s="463"/>
      <c r="N309" s="480"/>
      <c r="O309" s="480"/>
      <c r="P309" s="484"/>
      <c r="Q309" s="484"/>
      <c r="R309" s="56"/>
      <c r="S309" s="172"/>
      <c r="T309" s="50"/>
      <c r="U309" s="50"/>
      <c r="V309" s="50"/>
      <c r="W309" s="50"/>
      <c r="X309" s="50"/>
      <c r="Y309" s="54"/>
      <c r="Z309" s="53"/>
      <c r="AA309" s="14"/>
      <c r="AB309" s="15"/>
      <c r="AC309" s="16"/>
      <c r="AD309" s="17"/>
      <c r="AE309" s="17"/>
      <c r="AF309" s="16"/>
      <c r="AG309" s="16"/>
      <c r="AH309" s="16"/>
      <c r="AI309" s="16"/>
      <c r="AJ309" s="136"/>
      <c r="AK309" s="136"/>
      <c r="AL309" s="56"/>
      <c r="AM309" s="20"/>
    </row>
    <row r="310" spans="1:39" s="32" customFormat="1" ht="12.75" customHeight="1">
      <c r="A310" s="1">
        <v>25209</v>
      </c>
      <c r="B310" s="16" t="s">
        <v>528</v>
      </c>
      <c r="C310" s="213">
        <f>$G$24</f>
        <v>0</v>
      </c>
      <c r="D310" s="213" t="s">
        <v>149</v>
      </c>
      <c r="E310" s="10" t="s">
        <v>234</v>
      </c>
      <c r="F310" s="209">
        <f>SUM(L304:L309)</f>
        <v>0</v>
      </c>
      <c r="G310" s="242" t="s">
        <v>73</v>
      </c>
      <c r="H310" s="205"/>
      <c r="I310" s="215"/>
      <c r="J310" s="147"/>
      <c r="K310" s="462"/>
      <c r="L310" s="462">
        <f>ROUND((F310*C310%)*2,1)/2</f>
        <v>0</v>
      </c>
      <c r="M310" s="463">
        <f>K310+L310</f>
        <v>0</v>
      </c>
      <c r="N310" s="480"/>
      <c r="O310" s="480"/>
      <c r="P310" s="484"/>
      <c r="Q310" s="484"/>
      <c r="R310" s="56"/>
      <c r="S310" s="172"/>
      <c r="T310" s="50"/>
      <c r="U310" s="50"/>
      <c r="V310" s="50"/>
      <c r="W310" s="50"/>
      <c r="X310" s="50"/>
      <c r="Y310" s="54"/>
      <c r="Z310" s="53"/>
      <c r="AA310" s="14"/>
      <c r="AB310" s="15"/>
      <c r="AC310" s="16"/>
      <c r="AD310" s="17"/>
      <c r="AE310" s="17"/>
      <c r="AF310" s="16"/>
      <c r="AG310" s="16"/>
      <c r="AH310" s="16"/>
      <c r="AI310" s="16"/>
      <c r="AJ310" s="136"/>
      <c r="AK310" s="136"/>
      <c r="AL310" s="56"/>
      <c r="AM310" s="20"/>
    </row>
    <row r="311" spans="1:39" s="32" customFormat="1" ht="12.75" customHeight="1">
      <c r="A311" s="1"/>
      <c r="B311" s="16" t="s">
        <v>529</v>
      </c>
      <c r="C311" s="213">
        <f>$G$24</f>
        <v>0</v>
      </c>
      <c r="D311" s="213" t="s">
        <v>149</v>
      </c>
      <c r="E311" s="10" t="s">
        <v>234</v>
      </c>
      <c r="F311" s="209">
        <f>SUM(K304:K309)</f>
        <v>0</v>
      </c>
      <c r="G311" s="242" t="s">
        <v>73</v>
      </c>
      <c r="H311" s="205"/>
      <c r="I311" s="215"/>
      <c r="J311" s="147"/>
      <c r="K311" s="462">
        <f>ROUND((F311*C311%)*2,1)/2</f>
        <v>0</v>
      </c>
      <c r="L311" s="462"/>
      <c r="M311" s="463">
        <f>K311+L311</f>
        <v>0</v>
      </c>
      <c r="N311" s="480"/>
      <c r="O311" s="480"/>
      <c r="P311" s="484"/>
      <c r="Q311" s="484"/>
      <c r="R311" s="56"/>
      <c r="S311" s="172"/>
      <c r="T311" s="50"/>
      <c r="U311" s="50"/>
      <c r="V311" s="50"/>
      <c r="W311" s="50"/>
      <c r="X311" s="50"/>
      <c r="Y311" s="54"/>
      <c r="Z311" s="53"/>
      <c r="AA311" s="14"/>
      <c r="AB311" s="15"/>
      <c r="AC311" s="16"/>
      <c r="AD311" s="17"/>
      <c r="AE311" s="17"/>
      <c r="AF311" s="16"/>
      <c r="AG311" s="16"/>
      <c r="AH311" s="16"/>
      <c r="AI311" s="16"/>
      <c r="AJ311" s="136"/>
      <c r="AK311" s="136"/>
      <c r="AL311" s="56"/>
      <c r="AM311" s="20"/>
    </row>
    <row r="312" spans="1:39" s="32" customFormat="1" ht="12.75" customHeight="1">
      <c r="A312" s="1"/>
      <c r="B312" s="16"/>
      <c r="C312" s="10"/>
      <c r="D312" s="213"/>
      <c r="E312" s="10"/>
      <c r="F312" s="209"/>
      <c r="G312" s="213"/>
      <c r="H312" s="205"/>
      <c r="I312" s="215"/>
      <c r="J312" s="245"/>
      <c r="K312" s="385"/>
      <c r="L312" s="385"/>
      <c r="M312" s="463"/>
      <c r="N312" s="463"/>
      <c r="O312" s="463"/>
      <c r="P312" s="466"/>
      <c r="Q312" s="466"/>
      <c r="R312" s="56"/>
      <c r="S312" s="172"/>
      <c r="T312" s="50"/>
      <c r="U312" s="50"/>
      <c r="V312" s="50"/>
      <c r="W312" s="50"/>
      <c r="X312" s="50"/>
      <c r="Y312" s="54"/>
      <c r="Z312" s="53"/>
      <c r="AA312" s="14"/>
      <c r="AB312" s="15"/>
      <c r="AC312" s="16"/>
      <c r="AD312" s="17"/>
      <c r="AE312" s="17"/>
      <c r="AF312" s="16"/>
      <c r="AG312" s="16"/>
      <c r="AH312" s="16"/>
      <c r="AI312" s="16"/>
      <c r="AJ312" s="136"/>
      <c r="AK312" s="136"/>
      <c r="AL312" s="56"/>
      <c r="AM312" s="20"/>
    </row>
    <row r="313" spans="1:39" s="32" customFormat="1" ht="12.75" customHeight="1">
      <c r="A313" s="1"/>
      <c r="B313" s="137" t="s">
        <v>303</v>
      </c>
      <c r="C313" s="155"/>
      <c r="D313" s="156"/>
      <c r="E313" s="155"/>
      <c r="F313" s="219"/>
      <c r="G313" s="156"/>
      <c r="H313" s="141"/>
      <c r="I313" s="141" t="s">
        <v>142</v>
      </c>
      <c r="J313" s="183"/>
      <c r="K313" s="460">
        <f t="shared" ref="K313:P313" si="110">SUM(K314:K320)</f>
        <v>0</v>
      </c>
      <c r="L313" s="460">
        <f t="shared" si="110"/>
        <v>0</v>
      </c>
      <c r="M313" s="478">
        <f t="shared" si="110"/>
        <v>0</v>
      </c>
      <c r="N313" s="478">
        <f t="shared" si="110"/>
        <v>0</v>
      </c>
      <c r="O313" s="478">
        <f t="shared" si="110"/>
        <v>0</v>
      </c>
      <c r="P313" s="478">
        <f t="shared" si="110"/>
        <v>0</v>
      </c>
      <c r="Q313" s="478">
        <f>SUM(Q314:Q320)</f>
        <v>0</v>
      </c>
      <c r="R313" s="143"/>
      <c r="S313" s="172"/>
      <c r="T313" s="50"/>
      <c r="U313" s="50"/>
      <c r="V313" s="50"/>
      <c r="W313" s="50"/>
      <c r="X313" s="50"/>
      <c r="Y313" s="54"/>
      <c r="Z313" s="53"/>
      <c r="AA313" s="14"/>
      <c r="AB313" s="15"/>
      <c r="AC313" s="16"/>
      <c r="AD313" s="17"/>
      <c r="AE313" s="17"/>
      <c r="AF313" s="16"/>
      <c r="AG313" s="16"/>
      <c r="AH313" s="16"/>
      <c r="AI313" s="16"/>
      <c r="AJ313" s="136"/>
      <c r="AK313" s="136"/>
      <c r="AL313" s="56"/>
      <c r="AM313" s="20"/>
    </row>
    <row r="314" spans="1:39" s="32" customFormat="1" ht="25.5">
      <c r="A314" s="1"/>
      <c r="B314" s="16"/>
      <c r="C314" s="130" t="s">
        <v>242</v>
      </c>
      <c r="D314" s="131" t="s">
        <v>250</v>
      </c>
      <c r="E314" s="130" t="s">
        <v>176</v>
      </c>
      <c r="F314" s="54"/>
      <c r="G314" s="150"/>
      <c r="H314" s="226" t="s">
        <v>118</v>
      </c>
      <c r="I314" s="226" t="s">
        <v>274</v>
      </c>
      <c r="J314" s="210"/>
      <c r="K314" s="211"/>
      <c r="L314" s="211"/>
      <c r="M314" s="480" t="s">
        <v>162</v>
      </c>
      <c r="N314" s="480"/>
      <c r="O314" s="480"/>
      <c r="P314" s="484"/>
      <c r="Q314" s="484"/>
      <c r="R314" s="56"/>
      <c r="S314" s="189" t="s">
        <v>174</v>
      </c>
      <c r="T314" s="190" t="s">
        <v>175</v>
      </c>
      <c r="U314" s="191" t="s">
        <v>176</v>
      </c>
      <c r="V314" s="192" t="s">
        <v>246</v>
      </c>
      <c r="W314" s="193" t="s">
        <v>177</v>
      </c>
      <c r="X314" s="194" t="s">
        <v>632</v>
      </c>
      <c r="Y314" s="195" t="s">
        <v>636</v>
      </c>
      <c r="Z314" s="196" t="s">
        <v>637</v>
      </c>
      <c r="AA314" s="14"/>
      <c r="AB314" s="15"/>
      <c r="AC314" s="16"/>
      <c r="AD314" s="17"/>
      <c r="AE314" s="17"/>
      <c r="AF314" s="16"/>
      <c r="AG314" s="16"/>
      <c r="AH314" s="16"/>
      <c r="AI314" s="16"/>
      <c r="AJ314" s="136"/>
      <c r="AK314" s="136"/>
      <c r="AL314" s="56"/>
      <c r="AM314" s="20"/>
    </row>
    <row r="315" spans="1:39" s="32" customFormat="1" ht="12.75" customHeight="1">
      <c r="A315" s="1">
        <v>25300</v>
      </c>
      <c r="B315" s="16" t="s">
        <v>123</v>
      </c>
      <c r="C315" s="213"/>
      <c r="D315" s="213"/>
      <c r="E315" s="213"/>
      <c r="F315" s="234" t="s">
        <v>197</v>
      </c>
      <c r="G315" s="10">
        <v>0</v>
      </c>
      <c r="H315" s="257">
        <v>0</v>
      </c>
      <c r="I315" s="205">
        <f>ROUND(($H315*108.33%)*2,1)/2</f>
        <v>0</v>
      </c>
      <c r="J315" s="147"/>
      <c r="K315" s="462"/>
      <c r="L315" s="462">
        <f>ROUND((G315*I315)*2,1)/2</f>
        <v>0</v>
      </c>
      <c r="M315" s="463">
        <f>K315+L315</f>
        <v>0</v>
      </c>
      <c r="N315" s="480"/>
      <c r="O315" s="480"/>
      <c r="P315" s="484"/>
      <c r="Q315" s="484"/>
      <c r="R315" s="56"/>
      <c r="S315" s="172"/>
      <c r="T315" s="50">
        <f>$AA$123</f>
        <v>0</v>
      </c>
      <c r="U315" s="50">
        <f>$AA$124</f>
        <v>0</v>
      </c>
      <c r="V315" s="50">
        <f>$AA$125</f>
        <v>0</v>
      </c>
      <c r="W315" s="50">
        <f>$AA$126</f>
        <v>0</v>
      </c>
      <c r="X315" s="50">
        <v>0</v>
      </c>
      <c r="Y315" s="54">
        <v>0</v>
      </c>
      <c r="Z315" s="53">
        <f>X315*Y315</f>
        <v>0</v>
      </c>
      <c r="AA315" s="14"/>
      <c r="AB315" s="15"/>
      <c r="AC315" s="16"/>
      <c r="AD315" s="17"/>
      <c r="AE315" s="17"/>
      <c r="AF315" s="16"/>
      <c r="AG315" s="16"/>
      <c r="AH315" s="16"/>
      <c r="AI315" s="16"/>
      <c r="AJ315" s="18"/>
      <c r="AK315" s="136"/>
      <c r="AL315" s="56"/>
      <c r="AM315" s="20"/>
    </row>
    <row r="316" spans="1:39" s="32" customFormat="1" ht="12.75" customHeight="1">
      <c r="A316" s="1">
        <f>A315+1</f>
        <v>25301</v>
      </c>
      <c r="B316" s="16" t="s">
        <v>585</v>
      </c>
      <c r="C316" s="213"/>
      <c r="D316" s="213"/>
      <c r="E316" s="213"/>
      <c r="F316" s="234" t="s">
        <v>197</v>
      </c>
      <c r="G316" s="10">
        <v>0</v>
      </c>
      <c r="H316" s="257">
        <v>0</v>
      </c>
      <c r="I316" s="205">
        <f>ROUND(($H316*108.33%)*2,1)/2</f>
        <v>0</v>
      </c>
      <c r="J316" s="147"/>
      <c r="K316" s="462"/>
      <c r="L316" s="462">
        <f>ROUND((G316*I316)*2,1)/2</f>
        <v>0</v>
      </c>
      <c r="M316" s="463">
        <f>K316+L316</f>
        <v>0</v>
      </c>
      <c r="N316" s="480"/>
      <c r="O316" s="480"/>
      <c r="P316" s="484"/>
      <c r="Q316" s="484"/>
      <c r="R316" s="56"/>
      <c r="S316" s="172"/>
      <c r="T316" s="50"/>
      <c r="U316" s="50"/>
      <c r="V316" s="50"/>
      <c r="W316" s="50"/>
      <c r="X316" s="50"/>
      <c r="Y316" s="54"/>
      <c r="Z316" s="53">
        <f>X316*Y316</f>
        <v>0</v>
      </c>
      <c r="AA316" s="14"/>
      <c r="AB316" s="15"/>
      <c r="AC316" s="16"/>
      <c r="AD316" s="17"/>
      <c r="AE316" s="17"/>
      <c r="AF316" s="16"/>
      <c r="AG316" s="16"/>
      <c r="AH316" s="16"/>
      <c r="AI316" s="16"/>
      <c r="AJ316" s="18"/>
      <c r="AK316" s="136"/>
      <c r="AL316" s="56"/>
      <c r="AM316" s="20"/>
    </row>
    <row r="317" spans="1:39" s="32" customFormat="1" ht="12.75" customHeight="1">
      <c r="A317" s="1"/>
      <c r="B317" s="16"/>
      <c r="C317" s="213"/>
      <c r="D317" s="213"/>
      <c r="E317" s="213"/>
      <c r="F317" s="234"/>
      <c r="G317" s="10"/>
      <c r="H317" s="257"/>
      <c r="I317" s="205"/>
      <c r="J317" s="147"/>
      <c r="K317" s="462"/>
      <c r="L317" s="462"/>
      <c r="M317" s="463"/>
      <c r="N317" s="480"/>
      <c r="O317" s="480"/>
      <c r="P317" s="484"/>
      <c r="Q317" s="484"/>
      <c r="R317" s="56"/>
      <c r="S317" s="172"/>
      <c r="T317" s="50"/>
      <c r="U317" s="50"/>
      <c r="V317" s="50"/>
      <c r="W317" s="50"/>
      <c r="X317" s="50"/>
      <c r="Y317" s="54"/>
      <c r="Z317" s="53">
        <f>X317*Y317</f>
        <v>0</v>
      </c>
      <c r="AA317" s="14"/>
      <c r="AB317" s="15"/>
      <c r="AC317" s="16"/>
      <c r="AD317" s="17"/>
      <c r="AE317" s="17"/>
      <c r="AF317" s="16"/>
      <c r="AG317" s="16"/>
      <c r="AH317" s="16"/>
      <c r="AI317" s="16"/>
      <c r="AJ317" s="18"/>
      <c r="AK317" s="136"/>
      <c r="AL317" s="56"/>
      <c r="AM317" s="20"/>
    </row>
    <row r="318" spans="1:39" s="32" customFormat="1" ht="12.75" customHeight="1">
      <c r="A318" s="1">
        <v>25309</v>
      </c>
      <c r="B318" s="16" t="s">
        <v>528</v>
      </c>
      <c r="C318" s="213">
        <f>$G$24</f>
        <v>0</v>
      </c>
      <c r="D318" s="213" t="s">
        <v>149</v>
      </c>
      <c r="E318" s="10" t="s">
        <v>234</v>
      </c>
      <c r="F318" s="209">
        <f>SUM(L314:L317)</f>
        <v>0</v>
      </c>
      <c r="G318" s="242" t="s">
        <v>73</v>
      </c>
      <c r="H318" s="205"/>
      <c r="I318" s="215"/>
      <c r="J318" s="147"/>
      <c r="K318" s="462"/>
      <c r="L318" s="462">
        <f>ROUND((F318*C318%)*2,1)/2</f>
        <v>0</v>
      </c>
      <c r="M318" s="463">
        <f>K318+L318</f>
        <v>0</v>
      </c>
      <c r="N318" s="480"/>
      <c r="O318" s="480"/>
      <c r="P318" s="484"/>
      <c r="Q318" s="484"/>
      <c r="R318" s="56"/>
      <c r="S318" s="172"/>
      <c r="T318" s="50"/>
      <c r="U318" s="50"/>
      <c r="V318" s="50"/>
      <c r="W318" s="50"/>
      <c r="X318" s="50"/>
      <c r="Y318" s="54"/>
      <c r="Z318" s="53"/>
      <c r="AA318" s="14"/>
      <c r="AB318" s="15"/>
      <c r="AC318" s="16"/>
      <c r="AD318" s="17"/>
      <c r="AE318" s="17"/>
      <c r="AF318" s="16"/>
      <c r="AG318" s="16"/>
      <c r="AH318" s="16"/>
      <c r="AI318" s="16"/>
      <c r="AJ318" s="136"/>
      <c r="AK318" s="136"/>
      <c r="AL318" s="56"/>
      <c r="AM318" s="20"/>
    </row>
    <row r="319" spans="1:39" s="32" customFormat="1" ht="12.75" customHeight="1">
      <c r="A319" s="1"/>
      <c r="B319" s="16" t="s">
        <v>529</v>
      </c>
      <c r="C319" s="213">
        <f>$G$24</f>
        <v>0</v>
      </c>
      <c r="D319" s="213" t="s">
        <v>149</v>
      </c>
      <c r="E319" s="10" t="s">
        <v>234</v>
      </c>
      <c r="F319" s="209">
        <f>SUM(K314:K317)</f>
        <v>0</v>
      </c>
      <c r="G319" s="242" t="s">
        <v>73</v>
      </c>
      <c r="H319" s="205"/>
      <c r="I319" s="215"/>
      <c r="J319" s="147"/>
      <c r="K319" s="462">
        <f>ROUND((F319*C319%)*2,1)/2</f>
        <v>0</v>
      </c>
      <c r="L319" s="462"/>
      <c r="M319" s="463">
        <f>K319+L319</f>
        <v>0</v>
      </c>
      <c r="N319" s="480"/>
      <c r="O319" s="480"/>
      <c r="P319" s="484"/>
      <c r="Q319" s="484"/>
      <c r="R319" s="56"/>
      <c r="S319" s="172"/>
      <c r="T319" s="50"/>
      <c r="U319" s="50"/>
      <c r="V319" s="50"/>
      <c r="W319" s="50"/>
      <c r="X319" s="50"/>
      <c r="Y319" s="54"/>
      <c r="Z319" s="53"/>
      <c r="AA319" s="14"/>
      <c r="AB319" s="15"/>
      <c r="AC319" s="16"/>
      <c r="AD319" s="17"/>
      <c r="AE319" s="17"/>
      <c r="AF319" s="16"/>
      <c r="AG319" s="16"/>
      <c r="AH319" s="16"/>
      <c r="AI319" s="16"/>
      <c r="AJ319" s="136"/>
      <c r="AK319" s="136"/>
      <c r="AL319" s="56"/>
      <c r="AM319" s="20"/>
    </row>
    <row r="320" spans="1:39" s="32" customFormat="1" ht="12.75" customHeight="1">
      <c r="A320" s="1"/>
      <c r="B320" s="16"/>
      <c r="C320" s="10"/>
      <c r="D320" s="213"/>
      <c r="E320" s="10"/>
      <c r="F320" s="209"/>
      <c r="G320" s="213"/>
      <c r="H320" s="205"/>
      <c r="I320" s="215"/>
      <c r="J320" s="245"/>
      <c r="K320" s="385"/>
      <c r="L320" s="385"/>
      <c r="M320" s="463"/>
      <c r="N320" s="463"/>
      <c r="O320" s="463"/>
      <c r="P320" s="466"/>
      <c r="Q320" s="466"/>
      <c r="R320" s="56"/>
      <c r="S320" s="172"/>
      <c r="T320" s="50"/>
      <c r="U320" s="50"/>
      <c r="V320" s="50"/>
      <c r="W320" s="50"/>
      <c r="X320" s="50"/>
      <c r="Y320" s="54"/>
      <c r="Z320" s="53"/>
      <c r="AA320" s="14"/>
      <c r="AB320" s="15"/>
      <c r="AC320" s="16"/>
      <c r="AD320" s="17"/>
      <c r="AE320" s="17"/>
      <c r="AF320" s="16"/>
      <c r="AG320" s="16"/>
      <c r="AH320" s="16"/>
      <c r="AI320" s="16"/>
      <c r="AJ320" s="136"/>
      <c r="AK320" s="136"/>
      <c r="AL320" s="56"/>
      <c r="AM320" s="20"/>
    </row>
    <row r="321" spans="1:40" s="32" customFormat="1" ht="12.75" customHeight="1">
      <c r="A321" s="1"/>
      <c r="B321" s="137" t="s">
        <v>182</v>
      </c>
      <c r="C321" s="155"/>
      <c r="D321" s="156"/>
      <c r="E321" s="155"/>
      <c r="F321" s="219"/>
      <c r="G321" s="156"/>
      <c r="H321" s="141"/>
      <c r="I321" s="141" t="s">
        <v>142</v>
      </c>
      <c r="J321" s="183"/>
      <c r="K321" s="460">
        <f t="shared" ref="K321:P321" si="111">SUM(K322:K327)</f>
        <v>0</v>
      </c>
      <c r="L321" s="460">
        <f t="shared" si="111"/>
        <v>0</v>
      </c>
      <c r="M321" s="478">
        <f t="shared" si="111"/>
        <v>0</v>
      </c>
      <c r="N321" s="478">
        <f t="shared" si="111"/>
        <v>0</v>
      </c>
      <c r="O321" s="478">
        <f t="shared" si="111"/>
        <v>0</v>
      </c>
      <c r="P321" s="478">
        <f t="shared" si="111"/>
        <v>0</v>
      </c>
      <c r="Q321" s="478">
        <f>SUM(Q322:Q327)</f>
        <v>0</v>
      </c>
      <c r="R321" s="143"/>
      <c r="S321" s="172"/>
      <c r="T321" s="50"/>
      <c r="U321" s="50"/>
      <c r="V321" s="50"/>
      <c r="W321" s="50"/>
      <c r="X321" s="50"/>
      <c r="Y321" s="54"/>
      <c r="Z321" s="599"/>
      <c r="AA321" s="391"/>
      <c r="AB321" s="15"/>
      <c r="AC321" s="16"/>
      <c r="AD321" s="17"/>
      <c r="AE321" s="17"/>
      <c r="AF321" s="16"/>
      <c r="AG321" s="16"/>
      <c r="AH321" s="16"/>
      <c r="AI321" s="16"/>
      <c r="AJ321" s="136"/>
      <c r="AK321" s="136"/>
      <c r="AL321" s="56"/>
      <c r="AM321" s="20"/>
    </row>
    <row r="322" spans="1:40" s="32" customFormat="1" ht="25.5">
      <c r="A322" s="1"/>
      <c r="B322" s="16"/>
      <c r="C322" s="130" t="s">
        <v>242</v>
      </c>
      <c r="D322" s="131" t="s">
        <v>250</v>
      </c>
      <c r="E322" s="130" t="s">
        <v>176</v>
      </c>
      <c r="F322" s="54"/>
      <c r="G322" s="150"/>
      <c r="H322" s="226" t="s">
        <v>118</v>
      </c>
      <c r="I322" s="226" t="s">
        <v>274</v>
      </c>
      <c r="J322" s="210"/>
      <c r="K322" s="211"/>
      <c r="L322" s="211"/>
      <c r="M322" s="480" t="s">
        <v>162</v>
      </c>
      <c r="N322" s="480"/>
      <c r="O322" s="480"/>
      <c r="P322" s="484"/>
      <c r="Q322" s="484"/>
      <c r="R322" s="56"/>
      <c r="S322" s="189" t="s">
        <v>174</v>
      </c>
      <c r="T322" s="190" t="s">
        <v>175</v>
      </c>
      <c r="U322" s="191" t="s">
        <v>176</v>
      </c>
      <c r="V322" s="192" t="s">
        <v>246</v>
      </c>
      <c r="W322" s="193" t="s">
        <v>177</v>
      </c>
      <c r="X322" s="194" t="s">
        <v>632</v>
      </c>
      <c r="Y322" s="195" t="s">
        <v>636</v>
      </c>
      <c r="Z322" s="601" t="s">
        <v>637</v>
      </c>
      <c r="AB322" s="15"/>
      <c r="AC322" s="16"/>
      <c r="AD322" s="17"/>
      <c r="AE322" s="17"/>
      <c r="AF322" s="16"/>
      <c r="AG322" s="16"/>
      <c r="AH322" s="16"/>
      <c r="AI322" s="16"/>
      <c r="AJ322" s="136"/>
      <c r="AK322" s="136"/>
      <c r="AL322" s="56"/>
      <c r="AM322" s="20"/>
    </row>
    <row r="323" spans="1:40" s="32" customFormat="1" ht="12.75" customHeight="1">
      <c r="A323" s="1">
        <v>25400</v>
      </c>
      <c r="B323" s="16" t="s">
        <v>466</v>
      </c>
      <c r="C323" s="213"/>
      <c r="D323" s="213"/>
      <c r="E323" s="213"/>
      <c r="F323" s="234" t="s">
        <v>197</v>
      </c>
      <c r="G323" s="10">
        <v>0</v>
      </c>
      <c r="H323" s="257">
        <v>0</v>
      </c>
      <c r="I323" s="205">
        <f>ROUND(($H323*108.33%)*2,1)/2</f>
        <v>0</v>
      </c>
      <c r="J323" s="147"/>
      <c r="K323" s="462"/>
      <c r="L323" s="462">
        <f>ROUND((G323*I323)*2,1)/2</f>
        <v>0</v>
      </c>
      <c r="M323" s="463">
        <f>K323+L323</f>
        <v>0</v>
      </c>
      <c r="N323" s="480"/>
      <c r="O323" s="480"/>
      <c r="P323" s="484"/>
      <c r="Q323" s="484"/>
      <c r="R323" s="56"/>
      <c r="S323" s="172"/>
      <c r="T323" s="50">
        <f>$AA$123</f>
        <v>0</v>
      </c>
      <c r="U323" s="50">
        <f>$AA$124</f>
        <v>0</v>
      </c>
      <c r="V323" s="50">
        <f>$AA$125</f>
        <v>0</v>
      </c>
      <c r="W323" s="50">
        <f>$AA$126</f>
        <v>0</v>
      </c>
      <c r="X323" s="50">
        <v>0</v>
      </c>
      <c r="Y323" s="54">
        <v>0</v>
      </c>
      <c r="Z323" s="599">
        <f>X323*Y323</f>
        <v>0</v>
      </c>
      <c r="AA323" s="611" t="s">
        <v>28</v>
      </c>
      <c r="AB323" s="612"/>
      <c r="AC323" s="612"/>
      <c r="AD323" s="612"/>
      <c r="AE323" s="612"/>
      <c r="AF323" s="612"/>
      <c r="AG323" s="16"/>
      <c r="AH323" s="16"/>
      <c r="AI323" s="16"/>
      <c r="AJ323" s="136"/>
      <c r="AK323" s="136"/>
      <c r="AL323" s="56"/>
      <c r="AM323" s="20"/>
    </row>
    <row r="324" spans="1:40" s="32" customFormat="1" ht="12.75" customHeight="1">
      <c r="A324" s="1"/>
      <c r="B324" s="16"/>
      <c r="C324" s="10"/>
      <c r="D324" s="213"/>
      <c r="E324" s="10"/>
      <c r="F324" s="209"/>
      <c r="G324" s="213"/>
      <c r="H324" s="205"/>
      <c r="I324" s="215"/>
      <c r="J324" s="245"/>
      <c r="K324" s="385"/>
      <c r="L324" s="385"/>
      <c r="M324" s="463"/>
      <c r="N324" s="480"/>
      <c r="O324" s="480"/>
      <c r="P324" s="484"/>
      <c r="Q324" s="484"/>
      <c r="R324" s="56"/>
      <c r="S324" s="172"/>
      <c r="T324" s="50"/>
      <c r="U324" s="50"/>
      <c r="V324" s="50"/>
      <c r="W324" s="50"/>
      <c r="X324" s="50"/>
      <c r="Y324" s="54"/>
      <c r="Z324" s="599"/>
      <c r="AA324" s="391"/>
      <c r="AB324" s="15"/>
      <c r="AC324" s="16"/>
      <c r="AD324" s="17"/>
      <c r="AE324" s="17"/>
      <c r="AF324" s="16"/>
      <c r="AG324" s="16"/>
      <c r="AH324" s="16"/>
      <c r="AI324" s="16"/>
      <c r="AJ324" s="136"/>
      <c r="AK324" s="136"/>
      <c r="AL324" s="56"/>
      <c r="AM324" s="20"/>
    </row>
    <row r="325" spans="1:40" s="32" customFormat="1" ht="12.75" customHeight="1">
      <c r="A325" s="1">
        <v>25409</v>
      </c>
      <c r="B325" s="16" t="s">
        <v>528</v>
      </c>
      <c r="C325" s="213">
        <f>$G$24</f>
        <v>0</v>
      </c>
      <c r="D325" s="213" t="s">
        <v>149</v>
      </c>
      <c r="E325" s="10" t="s">
        <v>234</v>
      </c>
      <c r="F325" s="209">
        <f>SUM(L322:L324)</f>
        <v>0</v>
      </c>
      <c r="G325" s="213"/>
      <c r="H325" s="205"/>
      <c r="I325" s="215"/>
      <c r="J325" s="147"/>
      <c r="K325" s="462"/>
      <c r="L325" s="462">
        <f>ROUND((F325*C325%)*2,1)/2</f>
        <v>0</v>
      </c>
      <c r="M325" s="463">
        <f>K325+L325</f>
        <v>0</v>
      </c>
      <c r="N325" s="480"/>
      <c r="O325" s="480"/>
      <c r="P325" s="484"/>
      <c r="Q325" s="484"/>
      <c r="R325" s="56"/>
      <c r="S325" s="172"/>
      <c r="T325" s="50"/>
      <c r="U325" s="50"/>
      <c r="V325" s="50"/>
      <c r="W325" s="50"/>
      <c r="X325" s="50"/>
      <c r="Y325" s="54"/>
      <c r="Z325" s="599"/>
      <c r="AA325" s="391"/>
      <c r="AB325" s="15"/>
      <c r="AC325" s="16"/>
      <c r="AD325" s="17"/>
      <c r="AE325" s="17"/>
      <c r="AF325" s="16"/>
      <c r="AG325" s="16"/>
      <c r="AH325" s="16"/>
      <c r="AI325" s="16"/>
      <c r="AJ325" s="136"/>
      <c r="AK325" s="136"/>
      <c r="AL325" s="56"/>
      <c r="AM325" s="20"/>
    </row>
    <row r="326" spans="1:40" s="32" customFormat="1" ht="12.75" customHeight="1">
      <c r="A326" s="1"/>
      <c r="B326" s="16" t="s">
        <v>529</v>
      </c>
      <c r="C326" s="213">
        <f>$G$24</f>
        <v>0</v>
      </c>
      <c r="D326" s="213" t="s">
        <v>149</v>
      </c>
      <c r="E326" s="10" t="s">
        <v>234</v>
      </c>
      <c r="F326" s="209">
        <f>SUM(K322:K324)</f>
        <v>0</v>
      </c>
      <c r="G326" s="213"/>
      <c r="H326" s="205"/>
      <c r="I326" s="215"/>
      <c r="J326" s="147"/>
      <c r="K326" s="462">
        <f>ROUND((F326*C326%)*2,1)/2</f>
        <v>0</v>
      </c>
      <c r="L326" s="462"/>
      <c r="M326" s="463">
        <f>K326+L326</f>
        <v>0</v>
      </c>
      <c r="N326" s="480"/>
      <c r="O326" s="480"/>
      <c r="P326" s="484"/>
      <c r="Q326" s="484"/>
      <c r="R326" s="56"/>
      <c r="S326" s="172"/>
      <c r="T326" s="50"/>
      <c r="U326" s="50"/>
      <c r="V326" s="50"/>
      <c r="W326" s="50"/>
      <c r="X326" s="50"/>
      <c r="Y326" s="54"/>
      <c r="Z326" s="599"/>
      <c r="AA326" s="391"/>
      <c r="AB326" s="15"/>
      <c r="AC326" s="16"/>
      <c r="AD326" s="17"/>
      <c r="AE326" s="17"/>
      <c r="AF326" s="16"/>
      <c r="AG326" s="16"/>
      <c r="AH326" s="16"/>
      <c r="AI326" s="16"/>
      <c r="AJ326" s="136"/>
      <c r="AK326" s="136"/>
      <c r="AL326" s="56"/>
      <c r="AM326" s="20"/>
    </row>
    <row r="327" spans="1:40" s="32" customFormat="1" ht="12.75" customHeight="1">
      <c r="A327" s="1"/>
      <c r="B327" s="16"/>
      <c r="C327" s="10"/>
      <c r="D327" s="213"/>
      <c r="E327" s="10"/>
      <c r="F327" s="209"/>
      <c r="G327" s="213"/>
      <c r="H327" s="205"/>
      <c r="I327" s="215"/>
      <c r="J327" s="245"/>
      <c r="K327" s="385"/>
      <c r="L327" s="385"/>
      <c r="M327" s="463"/>
      <c r="N327" s="463"/>
      <c r="O327" s="463"/>
      <c r="P327" s="466"/>
      <c r="Q327" s="466"/>
      <c r="R327" s="56"/>
      <c r="S327" s="172"/>
      <c r="T327" s="50"/>
      <c r="U327" s="50"/>
      <c r="V327" s="50"/>
      <c r="W327" s="50"/>
      <c r="X327" s="50"/>
      <c r="Y327" s="54"/>
      <c r="Z327" s="599"/>
      <c r="AA327" s="391"/>
      <c r="AB327" s="15"/>
      <c r="AC327" s="16"/>
      <c r="AD327" s="17"/>
      <c r="AE327" s="17"/>
      <c r="AF327" s="16"/>
      <c r="AG327" s="16"/>
      <c r="AH327" s="16"/>
      <c r="AI327" s="16"/>
      <c r="AJ327" s="136"/>
      <c r="AK327" s="136"/>
      <c r="AL327" s="56"/>
      <c r="AM327" s="20"/>
    </row>
    <row r="328" spans="1:40" s="32" customFormat="1" ht="12.75" customHeight="1" thickBot="1">
      <c r="A328" s="79"/>
      <c r="B328" s="266" t="s">
        <v>184</v>
      </c>
      <c r="C328" s="144"/>
      <c r="D328" s="150"/>
      <c r="E328" s="437"/>
      <c r="F328" s="438"/>
      <c r="G328" s="439"/>
      <c r="H328" s="440"/>
      <c r="I328" s="440" t="s">
        <v>186</v>
      </c>
      <c r="J328" s="451"/>
      <c r="K328" s="470">
        <f t="shared" ref="K328:Q328" si="112">K116+K122+K127+K146+K166+K182+K200+K219+K229+K249+K261+K278+K293+K303+K313+K321</f>
        <v>0</v>
      </c>
      <c r="L328" s="470">
        <f t="shared" si="112"/>
        <v>0</v>
      </c>
      <c r="M328" s="470">
        <f t="shared" si="112"/>
        <v>0</v>
      </c>
      <c r="N328" s="470">
        <f t="shared" si="112"/>
        <v>0</v>
      </c>
      <c r="O328" s="470">
        <f t="shared" si="112"/>
        <v>0</v>
      </c>
      <c r="P328" s="471">
        <f t="shared" si="112"/>
        <v>0</v>
      </c>
      <c r="Q328" s="471">
        <f>Q116+Q122+Q127+Q146+Q166+Q182+Q200+Q219+Q229+Q249+Q261+Q278+Q293+Q303+Q313+Q321</f>
        <v>0</v>
      </c>
      <c r="R328" s="56"/>
      <c r="S328" s="172"/>
      <c r="T328" s="50"/>
      <c r="U328" s="50"/>
      <c r="V328" s="50"/>
      <c r="W328" s="50"/>
      <c r="X328" s="50"/>
      <c r="Y328" s="54"/>
      <c r="Z328" s="599"/>
      <c r="AA328" s="391"/>
      <c r="AB328" s="15"/>
      <c r="AC328" s="16"/>
      <c r="AD328" s="17"/>
      <c r="AE328" s="17"/>
      <c r="AF328" s="16"/>
      <c r="AG328" s="16"/>
      <c r="AH328" s="16"/>
      <c r="AI328" s="16"/>
      <c r="AJ328" s="18"/>
      <c r="AK328" s="18"/>
      <c r="AL328" s="56"/>
      <c r="AM328" s="20"/>
      <c r="AN328" s="20"/>
    </row>
    <row r="329" spans="1:40" s="32" customFormat="1" ht="12.75" customHeight="1">
      <c r="A329" s="79" t="s">
        <v>153</v>
      </c>
      <c r="B329" s="268">
        <f>L143+L163+L179+L197+L215+L226+L246+L258+L274+L290+L300+L310+L318+L325</f>
        <v>0</v>
      </c>
      <c r="C329" s="144"/>
      <c r="D329" s="150"/>
      <c r="E329" s="144"/>
      <c r="F329" s="16"/>
      <c r="G329" s="16"/>
      <c r="H329" s="264"/>
      <c r="I329" s="159"/>
      <c r="J329" s="154"/>
      <c r="K329" s="133"/>
      <c r="L329" s="133"/>
      <c r="M329" s="54"/>
      <c r="N329" s="54"/>
      <c r="O329" s="54"/>
      <c r="P329" s="54"/>
      <c r="Q329" s="54"/>
      <c r="R329" s="56"/>
      <c r="S329" s="172"/>
      <c r="T329" s="50"/>
      <c r="U329" s="50"/>
      <c r="V329" s="50"/>
      <c r="W329" s="50"/>
      <c r="X329" s="50"/>
      <c r="Y329" s="54"/>
      <c r="Z329" s="599"/>
      <c r="AA329" s="391"/>
      <c r="AB329" s="15"/>
      <c r="AC329" s="16"/>
      <c r="AD329" s="17"/>
      <c r="AE329" s="17"/>
      <c r="AF329" s="16"/>
      <c r="AG329" s="16"/>
      <c r="AH329" s="16"/>
      <c r="AI329" s="16"/>
      <c r="AJ329" s="18"/>
      <c r="AK329" s="18"/>
      <c r="AL329" s="56"/>
      <c r="AM329" s="20"/>
    </row>
    <row r="330" spans="1:40" s="32" customFormat="1" ht="12.75" customHeight="1">
      <c r="A330" s="79" t="s">
        <v>185</v>
      </c>
      <c r="B330" s="268">
        <f>K144+K164+K180+K198+K216+K227+K247+K259+K275+K291+K301+K311+K319+K326</f>
        <v>0</v>
      </c>
      <c r="C330" s="144"/>
      <c r="D330" s="150"/>
      <c r="E330" s="144"/>
      <c r="F330" s="16"/>
      <c r="G330" s="16"/>
      <c r="H330" s="264"/>
      <c r="I330" s="159"/>
      <c r="J330" s="154"/>
      <c r="K330" s="133"/>
      <c r="L330" s="133"/>
      <c r="M330" s="54"/>
      <c r="N330" s="54"/>
      <c r="O330" s="54"/>
      <c r="P330" s="54"/>
      <c r="Q330" s="54"/>
      <c r="R330" s="56"/>
      <c r="S330" s="172"/>
      <c r="T330" s="50"/>
      <c r="U330" s="50"/>
      <c r="V330" s="50"/>
      <c r="W330" s="50"/>
      <c r="X330" s="50"/>
      <c r="Y330" s="54"/>
      <c r="Z330" s="599"/>
      <c r="AA330" s="391"/>
      <c r="AB330" s="15"/>
      <c r="AC330" s="16"/>
      <c r="AD330" s="17"/>
      <c r="AE330" s="17"/>
      <c r="AF330" s="16"/>
      <c r="AG330" s="16"/>
      <c r="AH330" s="16"/>
      <c r="AI330" s="16"/>
      <c r="AJ330" s="18"/>
      <c r="AK330" s="18"/>
      <c r="AL330" s="56"/>
      <c r="AM330" s="20"/>
    </row>
    <row r="331" spans="1:40" s="32" customFormat="1" ht="12.75" customHeight="1">
      <c r="A331" s="79" t="s">
        <v>162</v>
      </c>
      <c r="B331" s="542">
        <f>B329+B330</f>
        <v>0</v>
      </c>
      <c r="C331" s="144"/>
      <c r="D331" s="150"/>
      <c r="E331" s="144"/>
      <c r="F331" s="16"/>
      <c r="G331" s="16"/>
      <c r="H331" s="264"/>
      <c r="I331" s="159"/>
      <c r="J331" s="154"/>
      <c r="K331" s="133"/>
      <c r="L331" s="133"/>
      <c r="M331" s="54"/>
      <c r="N331" s="54"/>
      <c r="O331" s="54"/>
      <c r="P331" s="54"/>
      <c r="Q331" s="54"/>
      <c r="R331" s="56"/>
      <c r="S331" s="172"/>
      <c r="T331" s="50"/>
      <c r="U331" s="50"/>
      <c r="V331" s="50"/>
      <c r="W331" s="50"/>
      <c r="X331" s="50"/>
      <c r="Y331" s="54"/>
      <c r="Z331" s="602"/>
      <c r="AA331" s="391"/>
      <c r="AB331" s="15"/>
      <c r="AC331" s="16"/>
      <c r="AD331" s="17"/>
      <c r="AE331" s="17"/>
      <c r="AF331" s="16"/>
      <c r="AG331" s="16"/>
      <c r="AH331" s="16"/>
      <c r="AI331" s="16"/>
      <c r="AJ331" s="18"/>
      <c r="AK331" s="18"/>
      <c r="AL331" s="56"/>
    </row>
    <row r="332" spans="1:40" s="32" customFormat="1" ht="12.75" customHeight="1" thickBot="1">
      <c r="A332" s="517"/>
      <c r="B332" s="543"/>
      <c r="C332" s="544"/>
      <c r="D332" s="545"/>
      <c r="E332" s="544"/>
      <c r="F332" s="521"/>
      <c r="G332" s="521"/>
      <c r="H332" s="546"/>
      <c r="I332" s="547"/>
      <c r="J332" s="523"/>
      <c r="K332" s="548"/>
      <c r="L332" s="548"/>
      <c r="M332" s="525"/>
      <c r="N332" s="525"/>
      <c r="O332" s="525"/>
      <c r="P332" s="525"/>
      <c r="Q332" s="525"/>
      <c r="R332" s="56"/>
      <c r="S332" s="172"/>
      <c r="T332" s="50"/>
      <c r="U332" s="50"/>
      <c r="V332" s="50"/>
      <c r="W332" s="50"/>
      <c r="X332" s="50"/>
      <c r="Y332" s="54"/>
      <c r="Z332" s="602"/>
      <c r="AA332" s="391"/>
      <c r="AB332" s="15"/>
      <c r="AC332" s="16"/>
      <c r="AD332" s="17"/>
      <c r="AE332" s="17"/>
      <c r="AF332" s="16"/>
      <c r="AG332" s="16"/>
      <c r="AH332" s="16"/>
      <c r="AI332" s="16"/>
      <c r="AJ332" s="18"/>
      <c r="AK332" s="18"/>
      <c r="AL332" s="56"/>
    </row>
    <row r="333" spans="1:40" ht="12.75" customHeight="1">
      <c r="A333" s="79"/>
      <c r="B333" s="32"/>
      <c r="C333" s="144"/>
      <c r="D333" s="150"/>
      <c r="E333" s="144"/>
      <c r="F333" s="271"/>
      <c r="H333" s="17"/>
      <c r="I333" s="270"/>
      <c r="J333" s="270"/>
      <c r="K333" s="549"/>
      <c r="L333" s="549"/>
      <c r="M333" s="538"/>
      <c r="N333" s="538"/>
      <c r="O333" s="538"/>
      <c r="P333" s="550"/>
      <c r="Q333" s="550"/>
      <c r="S333" s="172"/>
      <c r="Z333" s="599"/>
    </row>
    <row r="334" spans="1:40" ht="36">
      <c r="A334" s="79" t="s">
        <v>243</v>
      </c>
      <c r="B334" s="25" t="s">
        <v>375</v>
      </c>
      <c r="C334" s="144"/>
      <c r="D334" s="150"/>
      <c r="E334" s="144"/>
      <c r="F334" s="271"/>
      <c r="H334" s="17"/>
      <c r="I334" s="160"/>
      <c r="J334" s="179"/>
      <c r="K334" s="474" t="s">
        <v>440</v>
      </c>
      <c r="L334" s="475" t="s">
        <v>441</v>
      </c>
      <c r="M334" s="476" t="s">
        <v>428</v>
      </c>
      <c r="N334" s="477" t="s">
        <v>430</v>
      </c>
      <c r="O334" s="477" t="s">
        <v>431</v>
      </c>
      <c r="P334" s="477" t="s">
        <v>432</v>
      </c>
      <c r="Q334" s="459" t="s">
        <v>668</v>
      </c>
      <c r="S334" s="172"/>
      <c r="U334" s="10"/>
      <c r="W334" s="16"/>
      <c r="Z334" s="599"/>
    </row>
    <row r="335" spans="1:40" ht="12.75" customHeight="1">
      <c r="A335" s="79"/>
      <c r="B335" s="137" t="s">
        <v>90</v>
      </c>
      <c r="C335" s="272"/>
      <c r="D335" s="139"/>
      <c r="E335" s="83"/>
      <c r="F335" s="83"/>
      <c r="G335" s="83"/>
      <c r="H335" s="141"/>
      <c r="I335" s="141" t="s">
        <v>142</v>
      </c>
      <c r="J335" s="183"/>
      <c r="K335" s="460">
        <f>SUM(K336:K348)</f>
        <v>0</v>
      </c>
      <c r="L335" s="460">
        <f>SUM(L336:L348)</f>
        <v>0</v>
      </c>
      <c r="M335" s="478">
        <f>SUM(M336:M348)</f>
        <v>0</v>
      </c>
      <c r="N335" s="478">
        <f t="shared" ref="N335:P335" si="113">SUM(N336:N348)</f>
        <v>0</v>
      </c>
      <c r="O335" s="478">
        <f t="shared" si="113"/>
        <v>0</v>
      </c>
      <c r="P335" s="478">
        <f t="shared" si="113"/>
        <v>0</v>
      </c>
      <c r="Q335" s="478">
        <f>SUM(Q336:Q348)</f>
        <v>0</v>
      </c>
      <c r="R335" s="143"/>
      <c r="S335" s="172"/>
      <c r="U335" s="10"/>
      <c r="Y335" s="52"/>
      <c r="AA335" s="14"/>
    </row>
    <row r="336" spans="1:40" ht="27" customHeight="1">
      <c r="A336" s="79"/>
      <c r="C336" s="16"/>
      <c r="D336" s="145"/>
      <c r="E336" s="146"/>
      <c r="F336" s="609" t="s">
        <v>188</v>
      </c>
      <c r="G336" s="610"/>
      <c r="H336" s="273"/>
      <c r="I336" s="274" t="s">
        <v>115</v>
      </c>
      <c r="J336" s="275"/>
      <c r="K336" s="491"/>
      <c r="L336" s="465"/>
      <c r="M336" s="480" t="s">
        <v>162</v>
      </c>
      <c r="N336" s="480"/>
      <c r="O336" s="480"/>
      <c r="P336" s="484"/>
      <c r="Q336" s="484"/>
      <c r="S336" s="189" t="s">
        <v>174</v>
      </c>
      <c r="T336" s="190" t="s">
        <v>175</v>
      </c>
      <c r="U336" s="173"/>
      <c r="V336" s="192" t="s">
        <v>246</v>
      </c>
      <c r="W336" s="193" t="s">
        <v>177</v>
      </c>
      <c r="X336" s="194" t="s">
        <v>632</v>
      </c>
      <c r="Y336" s="195" t="s">
        <v>636</v>
      </c>
      <c r="Z336" s="196" t="s">
        <v>637</v>
      </c>
      <c r="AA336" s="14"/>
    </row>
    <row r="337" spans="1:39" ht="12.75" customHeight="1">
      <c r="A337" s="1">
        <v>31000</v>
      </c>
      <c r="C337" s="146"/>
      <c r="D337" s="153"/>
      <c r="E337" s="271"/>
      <c r="F337" s="242"/>
      <c r="G337" s="10">
        <v>0</v>
      </c>
      <c r="H337" s="16"/>
      <c r="I337" s="52"/>
      <c r="J337" s="147"/>
      <c r="K337" s="462"/>
      <c r="L337" s="462">
        <f>G337*I337</f>
        <v>0</v>
      </c>
      <c r="M337" s="463">
        <f>K337+L337</f>
        <v>0</v>
      </c>
      <c r="N337" s="480"/>
      <c r="O337" s="480"/>
      <c r="P337" s="484"/>
      <c r="Q337" s="484"/>
      <c r="S337" s="172">
        <v>0</v>
      </c>
      <c r="T337" s="50">
        <f>$AA$123</f>
        <v>0</v>
      </c>
      <c r="V337" s="50">
        <f>$AA$125</f>
        <v>0</v>
      </c>
      <c r="W337" s="50">
        <f>$AA$126</f>
        <v>0</v>
      </c>
      <c r="X337" s="50">
        <v>0</v>
      </c>
      <c r="Y337" s="54">
        <v>0</v>
      </c>
      <c r="Z337" s="53">
        <f>X337*Y337</f>
        <v>0</v>
      </c>
      <c r="AA337" s="29"/>
      <c r="AE337" s="16"/>
    </row>
    <row r="338" spans="1:39" s="32" customFormat="1" ht="12.75" customHeight="1">
      <c r="A338" s="1">
        <f>A337+1</f>
        <v>31001</v>
      </c>
      <c r="B338" s="16"/>
      <c r="C338" s="146"/>
      <c r="D338" s="153"/>
      <c r="E338" s="271"/>
      <c r="F338" s="242"/>
      <c r="G338" s="10"/>
      <c r="H338" s="16"/>
      <c r="I338" s="52"/>
      <c r="J338" s="147"/>
      <c r="K338" s="462"/>
      <c r="L338" s="462">
        <f t="shared" ref="L338:L347" si="114">G338*I338</f>
        <v>0</v>
      </c>
      <c r="M338" s="463">
        <f>K338+L338</f>
        <v>0</v>
      </c>
      <c r="N338" s="480"/>
      <c r="O338" s="480"/>
      <c r="P338" s="484"/>
      <c r="Q338" s="484"/>
      <c r="R338" s="56"/>
      <c r="S338" s="172"/>
      <c r="T338" s="50"/>
      <c r="V338" s="50"/>
      <c r="W338" s="50"/>
      <c r="X338" s="50"/>
      <c r="Y338" s="54"/>
      <c r="Z338" s="53">
        <f t="shared" ref="Z338:Z347" si="115">X338*Y338</f>
        <v>0</v>
      </c>
      <c r="AA338" s="29"/>
      <c r="AB338" s="15"/>
      <c r="AC338" s="16"/>
      <c r="AD338" s="16"/>
      <c r="AE338" s="16"/>
      <c r="AF338" s="16"/>
      <c r="AG338" s="16"/>
      <c r="AH338" s="16"/>
      <c r="AI338" s="16"/>
      <c r="AJ338" s="18"/>
      <c r="AK338" s="18"/>
      <c r="AL338" s="56"/>
      <c r="AM338" s="20"/>
    </row>
    <row r="339" spans="1:39" s="32" customFormat="1" ht="12.75" customHeight="1">
      <c r="A339" s="1">
        <f t="shared" ref="A339:A347" si="116">A338+1</f>
        <v>31002</v>
      </c>
      <c r="B339" s="16"/>
      <c r="C339" s="146"/>
      <c r="D339" s="153"/>
      <c r="E339" s="271"/>
      <c r="F339" s="242"/>
      <c r="G339" s="10"/>
      <c r="H339" s="16"/>
      <c r="I339" s="52"/>
      <c r="J339" s="147"/>
      <c r="K339" s="462"/>
      <c r="L339" s="462">
        <f t="shared" si="114"/>
        <v>0</v>
      </c>
      <c r="M339" s="463">
        <f t="shared" ref="M339:M347" si="117">K339+L339</f>
        <v>0</v>
      </c>
      <c r="N339" s="480"/>
      <c r="O339" s="480"/>
      <c r="P339" s="484"/>
      <c r="Q339" s="484"/>
      <c r="R339" s="56"/>
      <c r="S339" s="172"/>
      <c r="T339" s="50"/>
      <c r="V339" s="50"/>
      <c r="W339" s="50"/>
      <c r="X339" s="50"/>
      <c r="Y339" s="54"/>
      <c r="Z339" s="53">
        <f t="shared" si="115"/>
        <v>0</v>
      </c>
      <c r="AA339" s="29"/>
      <c r="AB339" s="15"/>
      <c r="AC339" s="16"/>
      <c r="AD339" s="17"/>
      <c r="AE339" s="16"/>
      <c r="AF339" s="16"/>
      <c r="AG339" s="16"/>
      <c r="AH339" s="16"/>
      <c r="AI339" s="16"/>
      <c r="AJ339" s="18"/>
      <c r="AK339" s="136"/>
      <c r="AL339" s="56"/>
      <c r="AM339" s="20"/>
    </row>
    <row r="340" spans="1:39" s="32" customFormat="1" ht="12.75" customHeight="1">
      <c r="A340" s="1">
        <f t="shared" si="116"/>
        <v>31003</v>
      </c>
      <c r="B340" s="16"/>
      <c r="C340" s="16"/>
      <c r="D340" s="162"/>
      <c r="E340" s="271"/>
      <c r="F340" s="242"/>
      <c r="G340" s="10"/>
      <c r="H340" s="16"/>
      <c r="I340" s="52"/>
      <c r="J340" s="147"/>
      <c r="K340" s="462"/>
      <c r="L340" s="462">
        <f t="shared" si="114"/>
        <v>0</v>
      </c>
      <c r="M340" s="463">
        <f t="shared" si="117"/>
        <v>0</v>
      </c>
      <c r="N340" s="480"/>
      <c r="O340" s="480"/>
      <c r="P340" s="484"/>
      <c r="Q340" s="484"/>
      <c r="R340" s="56"/>
      <c r="S340" s="172"/>
      <c r="T340" s="50"/>
      <c r="V340" s="50"/>
      <c r="W340" s="50"/>
      <c r="X340" s="50"/>
      <c r="Y340" s="54"/>
      <c r="Z340" s="53">
        <f t="shared" si="115"/>
        <v>0</v>
      </c>
      <c r="AA340" s="29"/>
      <c r="AB340" s="15"/>
      <c r="AC340" s="16"/>
      <c r="AD340" s="17"/>
      <c r="AE340" s="16"/>
      <c r="AF340" s="16"/>
      <c r="AG340" s="16"/>
      <c r="AH340" s="16"/>
      <c r="AI340" s="16"/>
      <c r="AJ340" s="18"/>
      <c r="AK340" s="18"/>
      <c r="AL340" s="56"/>
      <c r="AM340" s="20"/>
    </row>
    <row r="341" spans="1:39" ht="12.75" customHeight="1">
      <c r="A341" s="1">
        <f t="shared" si="116"/>
        <v>31004</v>
      </c>
      <c r="C341" s="146"/>
      <c r="D341" s="153"/>
      <c r="E341" s="271"/>
      <c r="F341" s="242"/>
      <c r="G341" s="10"/>
      <c r="H341" s="16"/>
      <c r="I341" s="52"/>
      <c r="J341" s="147"/>
      <c r="K341" s="462"/>
      <c r="L341" s="462">
        <f t="shared" si="114"/>
        <v>0</v>
      </c>
      <c r="M341" s="463">
        <f t="shared" si="117"/>
        <v>0</v>
      </c>
      <c r="N341" s="480"/>
      <c r="O341" s="480"/>
      <c r="P341" s="484"/>
      <c r="Q341" s="484"/>
      <c r="S341" s="172"/>
      <c r="U341" s="16"/>
      <c r="Z341" s="53">
        <f t="shared" si="115"/>
        <v>0</v>
      </c>
      <c r="AA341" s="29"/>
      <c r="AB341" s="17"/>
      <c r="AE341" s="16"/>
      <c r="AK341" s="136"/>
    </row>
    <row r="342" spans="1:39" ht="12.75" customHeight="1">
      <c r="A342" s="1">
        <f>A341+1</f>
        <v>31005</v>
      </c>
      <c r="C342" s="146"/>
      <c r="D342" s="153"/>
      <c r="E342" s="271"/>
      <c r="F342" s="242"/>
      <c r="G342" s="10"/>
      <c r="H342" s="276"/>
      <c r="I342" s="52"/>
      <c r="J342" s="147"/>
      <c r="K342" s="462"/>
      <c r="L342" s="462">
        <f t="shared" si="114"/>
        <v>0</v>
      </c>
      <c r="M342" s="463">
        <f t="shared" si="117"/>
        <v>0</v>
      </c>
      <c r="N342" s="480"/>
      <c r="O342" s="480"/>
      <c r="P342" s="484"/>
      <c r="Q342" s="484"/>
      <c r="S342" s="172"/>
      <c r="U342" s="16"/>
      <c r="Z342" s="53">
        <f t="shared" si="115"/>
        <v>0</v>
      </c>
      <c r="AA342" s="29"/>
      <c r="AE342" s="16"/>
    </row>
    <row r="343" spans="1:39" ht="12.75" customHeight="1">
      <c r="A343" s="1">
        <f t="shared" si="116"/>
        <v>31006</v>
      </c>
      <c r="C343" s="146"/>
      <c r="D343" s="153"/>
      <c r="E343" s="271"/>
      <c r="F343" s="242"/>
      <c r="G343" s="10"/>
      <c r="H343" s="277"/>
      <c r="I343" s="52"/>
      <c r="J343" s="147"/>
      <c r="K343" s="462"/>
      <c r="L343" s="462">
        <f t="shared" si="114"/>
        <v>0</v>
      </c>
      <c r="M343" s="463">
        <f t="shared" si="117"/>
        <v>0</v>
      </c>
      <c r="N343" s="480"/>
      <c r="O343" s="480"/>
      <c r="P343" s="484"/>
      <c r="Q343" s="484"/>
      <c r="S343" s="172"/>
      <c r="U343" s="16"/>
      <c r="Z343" s="53">
        <f t="shared" si="115"/>
        <v>0</v>
      </c>
      <c r="AA343" s="29"/>
      <c r="AE343" s="16"/>
    </row>
    <row r="344" spans="1:39" ht="12.75" customHeight="1">
      <c r="A344" s="1">
        <f t="shared" si="116"/>
        <v>31007</v>
      </c>
      <c r="C344" s="146"/>
      <c r="D344" s="153"/>
      <c r="E344" s="271"/>
      <c r="F344" s="242"/>
      <c r="G344" s="10"/>
      <c r="H344" s="277"/>
      <c r="I344" s="52"/>
      <c r="J344" s="147"/>
      <c r="K344" s="462"/>
      <c r="L344" s="462">
        <f t="shared" si="114"/>
        <v>0</v>
      </c>
      <c r="M344" s="463">
        <f t="shared" si="117"/>
        <v>0</v>
      </c>
      <c r="N344" s="480"/>
      <c r="O344" s="480"/>
      <c r="P344" s="484"/>
      <c r="Q344" s="484"/>
      <c r="S344" s="172"/>
      <c r="U344" s="16"/>
      <c r="Z344" s="53">
        <f t="shared" si="115"/>
        <v>0</v>
      </c>
      <c r="AA344" s="29"/>
      <c r="AE344" s="16"/>
    </row>
    <row r="345" spans="1:39" ht="12.75" customHeight="1">
      <c r="A345" s="1">
        <f t="shared" si="116"/>
        <v>31008</v>
      </c>
      <c r="C345" s="146"/>
      <c r="D345" s="153"/>
      <c r="E345" s="271"/>
      <c r="F345" s="242"/>
      <c r="G345" s="10"/>
      <c r="H345" s="277"/>
      <c r="I345" s="52"/>
      <c r="J345" s="147"/>
      <c r="K345" s="462"/>
      <c r="L345" s="462">
        <f t="shared" si="114"/>
        <v>0</v>
      </c>
      <c r="M345" s="463">
        <f t="shared" si="117"/>
        <v>0</v>
      </c>
      <c r="N345" s="480"/>
      <c r="O345" s="480"/>
      <c r="P345" s="484"/>
      <c r="Q345" s="484"/>
      <c r="S345" s="172"/>
      <c r="U345" s="16"/>
      <c r="Z345" s="53">
        <f t="shared" si="115"/>
        <v>0</v>
      </c>
      <c r="AA345" s="29"/>
      <c r="AE345" s="16"/>
    </row>
    <row r="346" spans="1:39" ht="12.75" customHeight="1">
      <c r="A346" s="1">
        <f t="shared" si="116"/>
        <v>31009</v>
      </c>
      <c r="C346" s="16"/>
      <c r="D346" s="146"/>
      <c r="E346" s="271"/>
      <c r="F346" s="153"/>
      <c r="G346" s="10"/>
      <c r="H346" s="277"/>
      <c r="I346" s="52"/>
      <c r="J346" s="147"/>
      <c r="K346" s="462"/>
      <c r="L346" s="462">
        <f t="shared" si="114"/>
        <v>0</v>
      </c>
      <c r="M346" s="463">
        <f t="shared" si="117"/>
        <v>0</v>
      </c>
      <c r="N346" s="480"/>
      <c r="O346" s="480"/>
      <c r="P346" s="484"/>
      <c r="Q346" s="484"/>
      <c r="S346" s="172"/>
      <c r="U346" s="16"/>
      <c r="Z346" s="53">
        <f t="shared" si="115"/>
        <v>0</v>
      </c>
      <c r="AA346" s="29"/>
      <c r="AE346" s="16"/>
    </row>
    <row r="347" spans="1:39" ht="12.75" customHeight="1">
      <c r="A347" s="1">
        <f t="shared" si="116"/>
        <v>31010</v>
      </c>
      <c r="C347" s="16"/>
      <c r="D347" s="146"/>
      <c r="E347" s="271"/>
      <c r="F347" s="153"/>
      <c r="G347" s="10"/>
      <c r="H347" s="277"/>
      <c r="I347" s="52"/>
      <c r="J347" s="147"/>
      <c r="K347" s="462"/>
      <c r="L347" s="462">
        <f t="shared" si="114"/>
        <v>0</v>
      </c>
      <c r="M347" s="463">
        <f t="shared" si="117"/>
        <v>0</v>
      </c>
      <c r="N347" s="480"/>
      <c r="O347" s="480"/>
      <c r="P347" s="484"/>
      <c r="Q347" s="484"/>
      <c r="S347" s="172"/>
      <c r="U347" s="16"/>
      <c r="Z347" s="53">
        <f t="shared" si="115"/>
        <v>0</v>
      </c>
      <c r="AA347" s="29"/>
      <c r="AE347" s="16"/>
    </row>
    <row r="348" spans="1:39" ht="12.75" customHeight="1">
      <c r="C348" s="144"/>
      <c r="D348" s="150"/>
      <c r="E348" s="146"/>
      <c r="F348" s="271"/>
      <c r="G348" s="144"/>
      <c r="H348" s="278"/>
      <c r="I348" s="215"/>
      <c r="J348" s="154"/>
      <c r="K348" s="465"/>
      <c r="L348" s="465"/>
      <c r="M348" s="463"/>
      <c r="N348" s="463"/>
      <c r="O348" s="480"/>
      <c r="P348" s="466"/>
      <c r="Q348" s="466"/>
      <c r="S348" s="172"/>
      <c r="U348" s="16"/>
      <c r="AA348" s="29"/>
      <c r="AE348" s="16"/>
    </row>
    <row r="349" spans="1:39" ht="12.75" customHeight="1">
      <c r="B349" s="137" t="s">
        <v>189</v>
      </c>
      <c r="C349" s="272"/>
      <c r="D349" s="139"/>
      <c r="E349" s="83"/>
      <c r="F349" s="83"/>
      <c r="G349" s="246"/>
      <c r="H349" s="141"/>
      <c r="I349" s="141" t="s">
        <v>142</v>
      </c>
      <c r="J349" s="183"/>
      <c r="K349" s="460">
        <f>SUM(K350:K367)</f>
        <v>0</v>
      </c>
      <c r="L349" s="460">
        <f>SUM(L350:L367)</f>
        <v>0</v>
      </c>
      <c r="M349" s="478">
        <f>SUM(M350:M367)</f>
        <v>0</v>
      </c>
      <c r="N349" s="478">
        <f t="shared" ref="N349:P349" si="118">SUM(N350:N367)</f>
        <v>0</v>
      </c>
      <c r="O349" s="478">
        <f t="shared" si="118"/>
        <v>0</v>
      </c>
      <c r="P349" s="478">
        <f t="shared" si="118"/>
        <v>0</v>
      </c>
      <c r="Q349" s="478">
        <f>SUM(Q350:Q367)</f>
        <v>0</v>
      </c>
      <c r="R349" s="143"/>
      <c r="S349" s="172"/>
      <c r="U349" s="16"/>
      <c r="Y349" s="52"/>
      <c r="AA349" s="29"/>
      <c r="AE349" s="16"/>
    </row>
    <row r="350" spans="1:39" ht="26.25" customHeight="1">
      <c r="C350" s="144"/>
      <c r="D350" s="150"/>
      <c r="E350" s="146"/>
      <c r="F350" s="609" t="s">
        <v>188</v>
      </c>
      <c r="G350" s="610"/>
      <c r="H350" s="279"/>
      <c r="I350" s="274" t="s">
        <v>115</v>
      </c>
      <c r="J350" s="154"/>
      <c r="K350" s="465"/>
      <c r="L350" s="465"/>
      <c r="M350" s="480" t="s">
        <v>162</v>
      </c>
      <c r="N350" s="480"/>
      <c r="O350" s="480"/>
      <c r="P350" s="484"/>
      <c r="Q350" s="484"/>
      <c r="S350" s="189" t="s">
        <v>174</v>
      </c>
      <c r="T350" s="190" t="s">
        <v>175</v>
      </c>
      <c r="U350" s="173"/>
      <c r="V350" s="192" t="s">
        <v>246</v>
      </c>
      <c r="W350" s="193" t="s">
        <v>177</v>
      </c>
      <c r="X350" s="194" t="s">
        <v>632</v>
      </c>
      <c r="Y350" s="195" t="s">
        <v>636</v>
      </c>
      <c r="Z350" s="196" t="s">
        <v>637</v>
      </c>
      <c r="AA350" s="29"/>
      <c r="AE350" s="16"/>
    </row>
    <row r="351" spans="1:39" ht="12.75" customHeight="1">
      <c r="A351" s="1">
        <v>32000</v>
      </c>
      <c r="C351" s="144"/>
      <c r="D351" s="153"/>
      <c r="E351" s="144"/>
      <c r="F351" s="51"/>
      <c r="G351" s="10">
        <v>0</v>
      </c>
      <c r="H351" s="16"/>
      <c r="I351" s="280">
        <v>0</v>
      </c>
      <c r="J351" s="147"/>
      <c r="K351" s="462"/>
      <c r="L351" s="462">
        <f>G351*I351</f>
        <v>0</v>
      </c>
      <c r="M351" s="463">
        <f>K351+L351</f>
        <v>0</v>
      </c>
      <c r="N351" s="480"/>
      <c r="O351" s="480"/>
      <c r="P351" s="484"/>
      <c r="Q351" s="484"/>
      <c r="S351" s="172">
        <v>0</v>
      </c>
      <c r="T351" s="50">
        <f>$AA$123</f>
        <v>0</v>
      </c>
      <c r="V351" s="50">
        <f>$AA$125</f>
        <v>0</v>
      </c>
      <c r="W351" s="50">
        <f>$AA$126</f>
        <v>0</v>
      </c>
      <c r="X351" s="50">
        <v>0</v>
      </c>
      <c r="Y351" s="54">
        <v>0</v>
      </c>
      <c r="Z351" s="53">
        <f>X351*Y351</f>
        <v>0</v>
      </c>
      <c r="AA351" s="29"/>
      <c r="AE351" s="16"/>
    </row>
    <row r="352" spans="1:39" ht="12.75" customHeight="1">
      <c r="A352" s="1">
        <f>A351+1</f>
        <v>32001</v>
      </c>
      <c r="C352" s="144"/>
      <c r="D352" s="153"/>
      <c r="E352" s="144"/>
      <c r="F352" s="51"/>
      <c r="G352" s="10"/>
      <c r="H352" s="16"/>
      <c r="I352" s="280"/>
      <c r="J352" s="147"/>
      <c r="K352" s="462"/>
      <c r="L352" s="462">
        <f>G352*I352</f>
        <v>0</v>
      </c>
      <c r="M352" s="463">
        <f>K352+L352</f>
        <v>0</v>
      </c>
      <c r="N352" s="480"/>
      <c r="O352" s="480"/>
      <c r="P352" s="484"/>
      <c r="Q352" s="484"/>
      <c r="S352" s="172"/>
      <c r="U352" s="16"/>
      <c r="Z352" s="53">
        <f t="shared" ref="Z352:Z366" si="119">X352*Y352</f>
        <v>0</v>
      </c>
      <c r="AA352" s="29"/>
      <c r="AE352" s="16"/>
    </row>
    <row r="353" spans="1:39" ht="12.75" customHeight="1">
      <c r="A353" s="1">
        <f>A352+1</f>
        <v>32002</v>
      </c>
      <c r="C353" s="144"/>
      <c r="D353" s="153"/>
      <c r="E353" s="144"/>
      <c r="F353" s="144"/>
      <c r="G353" s="10"/>
      <c r="H353" s="16"/>
      <c r="I353" s="52"/>
      <c r="J353" s="147"/>
      <c r="K353" s="462"/>
      <c r="L353" s="462">
        <f t="shared" ref="L353:L366" si="120">G353*I353</f>
        <v>0</v>
      </c>
      <c r="M353" s="463">
        <f>K353+L353</f>
        <v>0</v>
      </c>
      <c r="N353" s="480"/>
      <c r="O353" s="480"/>
      <c r="P353" s="484"/>
      <c r="Q353" s="484"/>
      <c r="S353" s="172"/>
      <c r="U353" s="16"/>
      <c r="Z353" s="53">
        <f t="shared" si="119"/>
        <v>0</v>
      </c>
      <c r="AA353" s="29"/>
      <c r="AE353" s="16"/>
    </row>
    <row r="354" spans="1:39" ht="12.75" customHeight="1">
      <c r="A354" s="1">
        <f t="shared" ref="A354:A366" si="121">A353+1</f>
        <v>32003</v>
      </c>
      <c r="C354" s="146"/>
      <c r="D354" s="153"/>
      <c r="E354" s="144"/>
      <c r="F354" s="144"/>
      <c r="G354" s="10"/>
      <c r="H354" s="16"/>
      <c r="I354" s="52"/>
      <c r="J354" s="147"/>
      <c r="K354" s="462"/>
      <c r="L354" s="462">
        <f t="shared" si="120"/>
        <v>0</v>
      </c>
      <c r="M354" s="463">
        <f t="shared" ref="M354:M366" si="122">K354+L354</f>
        <v>0</v>
      </c>
      <c r="N354" s="480"/>
      <c r="O354" s="480"/>
      <c r="P354" s="484"/>
      <c r="Q354" s="484"/>
      <c r="S354" s="172"/>
      <c r="U354" s="16"/>
      <c r="Z354" s="53">
        <f t="shared" si="119"/>
        <v>0</v>
      </c>
      <c r="AA354" s="29"/>
      <c r="AE354" s="16"/>
    </row>
    <row r="355" spans="1:39" ht="12.75" customHeight="1">
      <c r="A355" s="1">
        <f t="shared" si="121"/>
        <v>32004</v>
      </c>
      <c r="C355" s="146"/>
      <c r="D355" s="153"/>
      <c r="E355" s="144"/>
      <c r="F355" s="144"/>
      <c r="G355" s="10"/>
      <c r="H355" s="16"/>
      <c r="I355" s="52"/>
      <c r="J355" s="147"/>
      <c r="K355" s="462"/>
      <c r="L355" s="462">
        <f t="shared" si="120"/>
        <v>0</v>
      </c>
      <c r="M355" s="463">
        <f t="shared" si="122"/>
        <v>0</v>
      </c>
      <c r="N355" s="480"/>
      <c r="O355" s="480"/>
      <c r="P355" s="484"/>
      <c r="Q355" s="484"/>
      <c r="S355" s="172"/>
      <c r="U355" s="16"/>
      <c r="Z355" s="53">
        <f t="shared" si="119"/>
        <v>0</v>
      </c>
      <c r="AA355" s="29"/>
      <c r="AE355" s="16"/>
    </row>
    <row r="356" spans="1:39" ht="12.75" customHeight="1">
      <c r="A356" s="1">
        <f>A355+1</f>
        <v>32005</v>
      </c>
      <c r="C356" s="146"/>
      <c r="D356" s="153"/>
      <c r="E356" s="144"/>
      <c r="F356" s="144"/>
      <c r="G356" s="10"/>
      <c r="H356" s="16"/>
      <c r="I356" s="52"/>
      <c r="J356" s="147"/>
      <c r="K356" s="462"/>
      <c r="L356" s="462">
        <f t="shared" si="120"/>
        <v>0</v>
      </c>
      <c r="M356" s="463">
        <f t="shared" si="122"/>
        <v>0</v>
      </c>
      <c r="N356" s="480"/>
      <c r="O356" s="480"/>
      <c r="P356" s="484"/>
      <c r="Q356" s="484"/>
      <c r="S356" s="172"/>
      <c r="U356" s="16"/>
      <c r="Z356" s="53">
        <f t="shared" si="119"/>
        <v>0</v>
      </c>
      <c r="AA356" s="29"/>
      <c r="AE356" s="16"/>
    </row>
    <row r="357" spans="1:39" ht="12.75" customHeight="1">
      <c r="A357" s="1">
        <f>A356+1</f>
        <v>32006</v>
      </c>
      <c r="C357" s="146"/>
      <c r="D357" s="153"/>
      <c r="E357" s="144"/>
      <c r="F357" s="144"/>
      <c r="G357" s="10"/>
      <c r="H357" s="16"/>
      <c r="I357" s="52"/>
      <c r="J357" s="147"/>
      <c r="K357" s="462"/>
      <c r="L357" s="462">
        <f t="shared" si="120"/>
        <v>0</v>
      </c>
      <c r="M357" s="463">
        <f t="shared" si="122"/>
        <v>0</v>
      </c>
      <c r="N357" s="480"/>
      <c r="O357" s="480"/>
      <c r="P357" s="484"/>
      <c r="Q357" s="484"/>
      <c r="S357" s="172"/>
      <c r="U357" s="16"/>
      <c r="Z357" s="53">
        <f t="shared" si="119"/>
        <v>0</v>
      </c>
      <c r="AA357" s="29"/>
      <c r="AE357" s="16"/>
    </row>
    <row r="358" spans="1:39" ht="12.75" customHeight="1">
      <c r="A358" s="1">
        <f t="shared" si="121"/>
        <v>32007</v>
      </c>
      <c r="C358" s="146"/>
      <c r="D358" s="153"/>
      <c r="E358" s="144"/>
      <c r="F358" s="144"/>
      <c r="G358" s="10"/>
      <c r="H358" s="16"/>
      <c r="I358" s="52"/>
      <c r="J358" s="281"/>
      <c r="K358" s="492"/>
      <c r="L358" s="462">
        <f t="shared" si="120"/>
        <v>0</v>
      </c>
      <c r="M358" s="463">
        <f t="shared" si="122"/>
        <v>0</v>
      </c>
      <c r="N358" s="480"/>
      <c r="O358" s="480"/>
      <c r="P358" s="484"/>
      <c r="Q358" s="484"/>
      <c r="S358" s="172"/>
      <c r="U358" s="16"/>
      <c r="Z358" s="53">
        <f t="shared" si="119"/>
        <v>0</v>
      </c>
      <c r="AA358" s="29"/>
      <c r="AE358" s="16"/>
    </row>
    <row r="359" spans="1:39" ht="12.75" customHeight="1">
      <c r="A359" s="1">
        <f t="shared" si="121"/>
        <v>32008</v>
      </c>
      <c r="C359" s="146"/>
      <c r="D359" s="153"/>
      <c r="E359" s="144"/>
      <c r="F359" s="144"/>
      <c r="G359" s="10"/>
      <c r="H359" s="16"/>
      <c r="I359" s="52"/>
      <c r="J359" s="147"/>
      <c r="K359" s="462"/>
      <c r="L359" s="462">
        <f t="shared" si="120"/>
        <v>0</v>
      </c>
      <c r="M359" s="463">
        <f t="shared" si="122"/>
        <v>0</v>
      </c>
      <c r="N359" s="480"/>
      <c r="O359" s="480"/>
      <c r="P359" s="484"/>
      <c r="Q359" s="484"/>
      <c r="S359" s="172"/>
      <c r="U359" s="16"/>
      <c r="Z359" s="53">
        <f t="shared" si="119"/>
        <v>0</v>
      </c>
      <c r="AA359" s="29"/>
      <c r="AE359" s="16"/>
    </row>
    <row r="360" spans="1:39" ht="12.75" customHeight="1">
      <c r="A360" s="1">
        <f t="shared" si="121"/>
        <v>32009</v>
      </c>
      <c r="C360" s="146"/>
      <c r="D360" s="153"/>
      <c r="E360" s="144"/>
      <c r="F360" s="144"/>
      <c r="G360" s="10"/>
      <c r="H360" s="16"/>
      <c r="I360" s="52"/>
      <c r="J360" s="281"/>
      <c r="K360" s="492"/>
      <c r="L360" s="462">
        <f t="shared" si="120"/>
        <v>0</v>
      </c>
      <c r="M360" s="463">
        <f t="shared" si="122"/>
        <v>0</v>
      </c>
      <c r="N360" s="480"/>
      <c r="O360" s="480"/>
      <c r="P360" s="484"/>
      <c r="Q360" s="484"/>
      <c r="S360" s="172"/>
      <c r="U360" s="16"/>
      <c r="Z360" s="53">
        <f t="shared" si="119"/>
        <v>0</v>
      </c>
      <c r="AA360" s="29"/>
      <c r="AE360" s="16"/>
    </row>
    <row r="361" spans="1:39" ht="12.75" customHeight="1">
      <c r="A361" s="1">
        <f t="shared" si="121"/>
        <v>32010</v>
      </c>
      <c r="C361" s="146"/>
      <c r="D361" s="153"/>
      <c r="E361" s="144"/>
      <c r="F361" s="144"/>
      <c r="G361" s="10"/>
      <c r="H361" s="16"/>
      <c r="I361" s="52"/>
      <c r="J361" s="281"/>
      <c r="K361" s="492"/>
      <c r="L361" s="462">
        <f t="shared" si="120"/>
        <v>0</v>
      </c>
      <c r="M361" s="463">
        <f t="shared" si="122"/>
        <v>0</v>
      </c>
      <c r="N361" s="480"/>
      <c r="O361" s="480"/>
      <c r="P361" s="484"/>
      <c r="Q361" s="484"/>
      <c r="S361" s="172"/>
      <c r="U361" s="16"/>
      <c r="Z361" s="53">
        <f t="shared" si="119"/>
        <v>0</v>
      </c>
      <c r="AA361" s="29"/>
      <c r="AE361" s="16"/>
    </row>
    <row r="362" spans="1:39" ht="12.75" customHeight="1">
      <c r="A362" s="1">
        <f t="shared" si="121"/>
        <v>32011</v>
      </c>
      <c r="C362" s="146"/>
      <c r="D362" s="153"/>
      <c r="E362" s="144"/>
      <c r="F362" s="144"/>
      <c r="G362" s="10"/>
      <c r="H362" s="16"/>
      <c r="I362" s="52"/>
      <c r="J362" s="147"/>
      <c r="K362" s="462"/>
      <c r="L362" s="462">
        <f t="shared" si="120"/>
        <v>0</v>
      </c>
      <c r="M362" s="463">
        <f t="shared" si="122"/>
        <v>0</v>
      </c>
      <c r="N362" s="480"/>
      <c r="O362" s="480"/>
      <c r="P362" s="484"/>
      <c r="Q362" s="484"/>
      <c r="S362" s="172"/>
      <c r="U362" s="16"/>
      <c r="Z362" s="53">
        <f t="shared" si="119"/>
        <v>0</v>
      </c>
      <c r="AA362" s="29"/>
      <c r="AE362" s="16"/>
    </row>
    <row r="363" spans="1:39" ht="12.75" customHeight="1">
      <c r="A363" s="1">
        <f t="shared" si="121"/>
        <v>32012</v>
      </c>
      <c r="C363" s="146"/>
      <c r="D363" s="153"/>
      <c r="E363" s="144"/>
      <c r="F363" s="144"/>
      <c r="G363" s="10"/>
      <c r="H363" s="16"/>
      <c r="I363" s="52"/>
      <c r="J363" s="147"/>
      <c r="K363" s="462"/>
      <c r="L363" s="462">
        <f t="shared" si="120"/>
        <v>0</v>
      </c>
      <c r="M363" s="463">
        <f t="shared" si="122"/>
        <v>0</v>
      </c>
      <c r="N363" s="480"/>
      <c r="O363" s="480"/>
      <c r="P363" s="484"/>
      <c r="Q363" s="484"/>
      <c r="S363" s="172"/>
      <c r="U363" s="16"/>
      <c r="Z363" s="53">
        <f t="shared" si="119"/>
        <v>0</v>
      </c>
      <c r="AA363" s="29"/>
      <c r="AE363" s="16"/>
    </row>
    <row r="364" spans="1:39" ht="12.75" customHeight="1">
      <c r="A364" s="1">
        <f t="shared" si="121"/>
        <v>32013</v>
      </c>
      <c r="C364" s="146"/>
      <c r="D364" s="153"/>
      <c r="E364" s="144"/>
      <c r="F364" s="144"/>
      <c r="G364" s="10"/>
      <c r="H364" s="16"/>
      <c r="I364" s="52"/>
      <c r="J364" s="281"/>
      <c r="K364" s="492"/>
      <c r="L364" s="462">
        <f t="shared" si="120"/>
        <v>0</v>
      </c>
      <c r="M364" s="463">
        <f t="shared" si="122"/>
        <v>0</v>
      </c>
      <c r="N364" s="480"/>
      <c r="O364" s="480"/>
      <c r="P364" s="484"/>
      <c r="Q364" s="484"/>
      <c r="S364" s="172"/>
      <c r="U364" s="16"/>
      <c r="Z364" s="53">
        <f t="shared" si="119"/>
        <v>0</v>
      </c>
      <c r="AA364" s="29"/>
      <c r="AE364" s="16"/>
    </row>
    <row r="365" spans="1:39" ht="12.75" customHeight="1">
      <c r="A365" s="1">
        <f t="shared" si="121"/>
        <v>32014</v>
      </c>
      <c r="C365" s="146"/>
      <c r="D365" s="153"/>
      <c r="E365" s="144"/>
      <c r="F365" s="144"/>
      <c r="G365" s="10"/>
      <c r="H365" s="16"/>
      <c r="I365" s="52"/>
      <c r="J365" s="134"/>
      <c r="K365" s="465"/>
      <c r="L365" s="462">
        <f t="shared" si="120"/>
        <v>0</v>
      </c>
      <c r="M365" s="463">
        <f t="shared" si="122"/>
        <v>0</v>
      </c>
      <c r="N365" s="480"/>
      <c r="O365" s="480"/>
      <c r="P365" s="484"/>
      <c r="Q365" s="484"/>
      <c r="S365" s="172"/>
      <c r="U365" s="16"/>
      <c r="Z365" s="53">
        <f t="shared" si="119"/>
        <v>0</v>
      </c>
      <c r="AA365" s="29"/>
      <c r="AE365" s="16"/>
    </row>
    <row r="366" spans="1:39" ht="12.75" customHeight="1">
      <c r="A366" s="1">
        <f t="shared" si="121"/>
        <v>32015</v>
      </c>
      <c r="C366" s="146"/>
      <c r="D366" s="153"/>
      <c r="E366" s="144"/>
      <c r="F366" s="144"/>
      <c r="G366" s="10"/>
      <c r="H366" s="16"/>
      <c r="I366" s="52"/>
      <c r="J366" s="147"/>
      <c r="K366" s="462"/>
      <c r="L366" s="462">
        <f t="shared" si="120"/>
        <v>0</v>
      </c>
      <c r="M366" s="463">
        <f t="shared" si="122"/>
        <v>0</v>
      </c>
      <c r="N366" s="480"/>
      <c r="O366" s="480"/>
      <c r="P366" s="484"/>
      <c r="Q366" s="484"/>
      <c r="S366" s="172"/>
      <c r="U366" s="16"/>
      <c r="Z366" s="53">
        <f t="shared" si="119"/>
        <v>0</v>
      </c>
      <c r="AA366" s="29"/>
      <c r="AE366" s="16"/>
    </row>
    <row r="367" spans="1:39" s="32" customFormat="1" ht="12.75" customHeight="1">
      <c r="A367" s="1"/>
      <c r="B367" s="16"/>
      <c r="C367" s="144"/>
      <c r="D367" s="150"/>
      <c r="E367" s="144"/>
      <c r="F367" s="16"/>
      <c r="G367" s="144"/>
      <c r="H367" s="17"/>
      <c r="I367" s="282"/>
      <c r="J367" s="159"/>
      <c r="K367" s="498"/>
      <c r="L367" s="498"/>
      <c r="M367" s="488"/>
      <c r="N367" s="488"/>
      <c r="O367" s="480"/>
      <c r="P367" s="512"/>
      <c r="Q367" s="512"/>
      <c r="R367" s="56"/>
      <c r="S367" s="172"/>
      <c r="T367" s="50"/>
      <c r="V367" s="50"/>
      <c r="W367" s="50"/>
      <c r="X367" s="50"/>
      <c r="Y367" s="54"/>
      <c r="Z367" s="53"/>
      <c r="AA367" s="14"/>
      <c r="AB367" s="15"/>
      <c r="AC367" s="16"/>
      <c r="AD367" s="17"/>
      <c r="AE367" s="17"/>
      <c r="AF367" s="16"/>
      <c r="AG367" s="16"/>
      <c r="AH367" s="16"/>
      <c r="AI367" s="16"/>
      <c r="AJ367" s="18"/>
      <c r="AK367" s="18"/>
      <c r="AL367" s="56"/>
      <c r="AM367" s="20"/>
    </row>
    <row r="368" spans="1:39" ht="12.75" customHeight="1">
      <c r="B368" s="137" t="s">
        <v>4</v>
      </c>
      <c r="C368" s="272"/>
      <c r="D368" s="139"/>
      <c r="E368" s="83"/>
      <c r="F368" s="83"/>
      <c r="G368" s="246"/>
      <c r="H368" s="141"/>
      <c r="I368" s="141" t="s">
        <v>142</v>
      </c>
      <c r="J368" s="183"/>
      <c r="K368" s="460">
        <f>SUM(K369:K377)</f>
        <v>0</v>
      </c>
      <c r="L368" s="460">
        <f>SUM(L369:L377)</f>
        <v>0</v>
      </c>
      <c r="M368" s="479">
        <f>SUM(M369:M377)</f>
        <v>0</v>
      </c>
      <c r="N368" s="479">
        <f t="shared" ref="N368:P368" si="123">SUM(N369:N377)</f>
        <v>0</v>
      </c>
      <c r="O368" s="479">
        <f t="shared" si="123"/>
        <v>0</v>
      </c>
      <c r="P368" s="479">
        <f t="shared" si="123"/>
        <v>0</v>
      </c>
      <c r="Q368" s="479">
        <f>SUM(Q369:Q377)</f>
        <v>0</v>
      </c>
      <c r="S368" s="172"/>
      <c r="U368" s="16"/>
      <c r="Y368" s="52"/>
      <c r="AA368" s="14"/>
    </row>
    <row r="369" spans="1:40" ht="25.5" customHeight="1">
      <c r="C369" s="144"/>
      <c r="D369" s="150"/>
      <c r="E369" s="146"/>
      <c r="F369" s="609" t="s">
        <v>188</v>
      </c>
      <c r="G369" s="610"/>
      <c r="H369" s="279"/>
      <c r="I369" s="274" t="s">
        <v>115</v>
      </c>
      <c r="J369" s="283" t="s">
        <v>74</v>
      </c>
      <c r="K369" s="465"/>
      <c r="L369" s="465"/>
      <c r="M369" s="480" t="s">
        <v>162</v>
      </c>
      <c r="N369" s="480"/>
      <c r="O369" s="480"/>
      <c r="P369" s="484"/>
      <c r="Q369" s="484"/>
      <c r="S369" s="189" t="s">
        <v>174</v>
      </c>
      <c r="T369" s="190" t="s">
        <v>175</v>
      </c>
      <c r="U369" s="173"/>
      <c r="V369" s="192" t="s">
        <v>246</v>
      </c>
      <c r="W369" s="193" t="s">
        <v>177</v>
      </c>
      <c r="X369" s="194" t="s">
        <v>632</v>
      </c>
      <c r="Y369" s="195" t="s">
        <v>636</v>
      </c>
      <c r="Z369" s="196" t="s">
        <v>637</v>
      </c>
      <c r="AA369" s="14"/>
    </row>
    <row r="370" spans="1:40" ht="12.75" customHeight="1">
      <c r="A370" s="1">
        <v>33000</v>
      </c>
      <c r="B370" s="16" t="s">
        <v>348</v>
      </c>
      <c r="C370" s="144"/>
      <c r="D370" s="150"/>
      <c r="E370" s="144"/>
      <c r="F370" s="162"/>
      <c r="G370" s="10">
        <v>0</v>
      </c>
      <c r="H370" s="205"/>
      <c r="I370" s="52">
        <v>0</v>
      </c>
      <c r="J370" s="284"/>
      <c r="K370" s="462"/>
      <c r="L370" s="462">
        <f>G370*I370</f>
        <v>0</v>
      </c>
      <c r="M370" s="463">
        <f>K370+L370</f>
        <v>0</v>
      </c>
      <c r="N370" s="480"/>
      <c r="O370" s="480"/>
      <c r="P370" s="484"/>
      <c r="Q370" s="484"/>
      <c r="S370" s="172">
        <v>0</v>
      </c>
      <c r="T370" s="50">
        <f>$AA$123</f>
        <v>0</v>
      </c>
      <c r="V370" s="50">
        <f>$AA$125</f>
        <v>0</v>
      </c>
      <c r="W370" s="50">
        <f>$AA$126</f>
        <v>0</v>
      </c>
      <c r="X370" s="50">
        <v>0</v>
      </c>
      <c r="Y370" s="54">
        <v>0</v>
      </c>
      <c r="Z370" s="53">
        <f>X370*Y370</f>
        <v>0</v>
      </c>
      <c r="AA370" s="14"/>
    </row>
    <row r="371" spans="1:40" ht="12.75" customHeight="1">
      <c r="A371" s="1">
        <f t="shared" ref="A371:A376" si="124">A370+1</f>
        <v>33001</v>
      </c>
      <c r="B371" s="16" t="s">
        <v>609</v>
      </c>
      <c r="C371" s="144"/>
      <c r="D371" s="150"/>
      <c r="E371" s="144"/>
      <c r="F371" s="162"/>
      <c r="G371" s="10"/>
      <c r="H371" s="205"/>
      <c r="I371" s="52"/>
      <c r="J371" s="284"/>
      <c r="K371" s="462"/>
      <c r="L371" s="462">
        <f t="shared" ref="L371:L376" si="125">G371*I371</f>
        <v>0</v>
      </c>
      <c r="M371" s="463">
        <f t="shared" ref="M371:M376" si="126">K371+L371</f>
        <v>0</v>
      </c>
      <c r="N371" s="480"/>
      <c r="O371" s="480"/>
      <c r="P371" s="484"/>
      <c r="Q371" s="484"/>
      <c r="S371" s="172"/>
      <c r="T371" s="285"/>
      <c r="U371" s="16"/>
      <c r="Z371" s="53">
        <f t="shared" ref="Z371:Z376" si="127">X371*Y371</f>
        <v>0</v>
      </c>
      <c r="AA371" s="14"/>
    </row>
    <row r="372" spans="1:40" ht="12.75" customHeight="1">
      <c r="A372" s="1">
        <f t="shared" si="124"/>
        <v>33002</v>
      </c>
      <c r="B372" s="16" t="s">
        <v>467</v>
      </c>
      <c r="C372" s="144"/>
      <c r="D372" s="150"/>
      <c r="E372" s="144"/>
      <c r="F372" s="271"/>
      <c r="G372" s="10"/>
      <c r="H372" s="205"/>
      <c r="I372" s="52"/>
      <c r="J372" s="284"/>
      <c r="K372" s="462"/>
      <c r="L372" s="462">
        <f t="shared" si="125"/>
        <v>0</v>
      </c>
      <c r="M372" s="463">
        <f t="shared" si="126"/>
        <v>0</v>
      </c>
      <c r="N372" s="480"/>
      <c r="O372" s="480"/>
      <c r="P372" s="484"/>
      <c r="Q372" s="484"/>
      <c r="S372" s="172"/>
      <c r="T372" s="286"/>
      <c r="U372" s="16"/>
      <c r="Z372" s="53">
        <f t="shared" si="127"/>
        <v>0</v>
      </c>
      <c r="AA372" s="14"/>
    </row>
    <row r="373" spans="1:40" ht="12.75" customHeight="1">
      <c r="A373" s="1">
        <f t="shared" si="124"/>
        <v>33003</v>
      </c>
      <c r="B373" s="16" t="s">
        <v>468</v>
      </c>
      <c r="C373" s="144"/>
      <c r="D373" s="150"/>
      <c r="E373" s="144"/>
      <c r="F373" s="271"/>
      <c r="G373" s="10"/>
      <c r="H373" s="205"/>
      <c r="I373" s="52"/>
      <c r="J373" s="284"/>
      <c r="K373" s="462"/>
      <c r="L373" s="462">
        <f t="shared" si="125"/>
        <v>0</v>
      </c>
      <c r="M373" s="463">
        <f t="shared" si="126"/>
        <v>0</v>
      </c>
      <c r="N373" s="480"/>
      <c r="O373" s="480"/>
      <c r="P373" s="484"/>
      <c r="Q373" s="484"/>
      <c r="S373" s="172"/>
      <c r="T373" s="286"/>
      <c r="U373" s="16"/>
      <c r="Z373" s="53">
        <f t="shared" si="127"/>
        <v>0</v>
      </c>
      <c r="AA373" s="14"/>
    </row>
    <row r="374" spans="1:40" ht="12.75" customHeight="1">
      <c r="A374" s="1">
        <f t="shared" si="124"/>
        <v>33004</v>
      </c>
      <c r="B374" s="16" t="s">
        <v>201</v>
      </c>
      <c r="C374" s="144"/>
      <c r="D374" s="150"/>
      <c r="E374" s="144"/>
      <c r="F374" s="271"/>
      <c r="G374" s="10"/>
      <c r="H374" s="205"/>
      <c r="I374" s="52"/>
      <c r="J374" s="284"/>
      <c r="K374" s="462"/>
      <c r="L374" s="462">
        <f t="shared" si="125"/>
        <v>0</v>
      </c>
      <c r="M374" s="463">
        <f t="shared" si="126"/>
        <v>0</v>
      </c>
      <c r="N374" s="480"/>
      <c r="O374" s="480"/>
      <c r="P374" s="484"/>
      <c r="Q374" s="484"/>
      <c r="S374" s="172"/>
      <c r="U374" s="16"/>
      <c r="Z374" s="53">
        <f t="shared" si="127"/>
        <v>0</v>
      </c>
      <c r="AA374" s="14"/>
    </row>
    <row r="375" spans="1:40" ht="12.75" customHeight="1">
      <c r="A375" s="1">
        <f t="shared" si="124"/>
        <v>33005</v>
      </c>
      <c r="B375" s="16" t="s">
        <v>469</v>
      </c>
      <c r="C375" s="144"/>
      <c r="D375" s="150"/>
      <c r="E375" s="144"/>
      <c r="F375" s="271"/>
      <c r="G375" s="10"/>
      <c r="H375" s="205"/>
      <c r="I375" s="52"/>
      <c r="J375" s="284"/>
      <c r="K375" s="462"/>
      <c r="L375" s="462">
        <f t="shared" si="125"/>
        <v>0</v>
      </c>
      <c r="M375" s="463">
        <f t="shared" si="126"/>
        <v>0</v>
      </c>
      <c r="N375" s="480"/>
      <c r="O375" s="480"/>
      <c r="P375" s="484"/>
      <c r="Q375" s="484"/>
      <c r="S375" s="172"/>
      <c r="U375" s="16"/>
      <c r="Z375" s="53">
        <f t="shared" si="127"/>
        <v>0</v>
      </c>
      <c r="AA375" s="14"/>
    </row>
    <row r="376" spans="1:40" ht="12.75" customHeight="1">
      <c r="A376" s="1">
        <f t="shared" si="124"/>
        <v>33006</v>
      </c>
      <c r="C376" s="144"/>
      <c r="D376" s="150"/>
      <c r="E376" s="144"/>
      <c r="F376" s="271"/>
      <c r="G376" s="10"/>
      <c r="H376" s="205"/>
      <c r="I376" s="52"/>
      <c r="J376" s="284"/>
      <c r="K376" s="462"/>
      <c r="L376" s="462">
        <f t="shared" si="125"/>
        <v>0</v>
      </c>
      <c r="M376" s="463">
        <f t="shared" si="126"/>
        <v>0</v>
      </c>
      <c r="N376" s="480"/>
      <c r="O376" s="480"/>
      <c r="P376" s="484"/>
      <c r="Q376" s="484"/>
      <c r="S376" s="172"/>
      <c r="U376" s="16"/>
      <c r="Z376" s="53">
        <f t="shared" si="127"/>
        <v>0</v>
      </c>
      <c r="AA376" s="14"/>
    </row>
    <row r="377" spans="1:40" ht="12.75" customHeight="1">
      <c r="C377" s="144"/>
      <c r="D377" s="150"/>
      <c r="E377" s="144"/>
      <c r="F377" s="271"/>
      <c r="G377" s="10"/>
      <c r="H377" s="205"/>
      <c r="I377" s="52"/>
      <c r="J377" s="284"/>
      <c r="K377" s="462"/>
      <c r="L377" s="462"/>
      <c r="M377" s="463"/>
      <c r="N377" s="463"/>
      <c r="O377" s="480"/>
      <c r="P377" s="466"/>
      <c r="Q377" s="466"/>
      <c r="S377" s="172"/>
      <c r="U377" s="16"/>
      <c r="AA377" s="14"/>
    </row>
    <row r="378" spans="1:40" s="32" customFormat="1" ht="12.75" customHeight="1">
      <c r="A378" s="79"/>
      <c r="B378" s="137" t="s">
        <v>202</v>
      </c>
      <c r="C378" s="138"/>
      <c r="D378" s="139"/>
      <c r="E378" s="138"/>
      <c r="F378" s="287"/>
      <c r="G378" s="138"/>
      <c r="H378" s="141"/>
      <c r="I378" s="141" t="s">
        <v>142</v>
      </c>
      <c r="J378" s="142"/>
      <c r="K378" s="467">
        <f>SUM(K379:K381)</f>
        <v>0</v>
      </c>
      <c r="L378" s="467">
        <f>SUM(L379:L381)</f>
        <v>0</v>
      </c>
      <c r="M378" s="468">
        <f>SUM(M379:M381)</f>
        <v>0</v>
      </c>
      <c r="N378" s="468">
        <f t="shared" ref="N378:P378" si="128">SUM(N379:N381)</f>
        <v>0</v>
      </c>
      <c r="O378" s="468">
        <f t="shared" si="128"/>
        <v>0</v>
      </c>
      <c r="P378" s="468">
        <f t="shared" si="128"/>
        <v>0</v>
      </c>
      <c r="Q378" s="468">
        <f>SUM(Q379:Q381)</f>
        <v>0</v>
      </c>
      <c r="R378" s="143"/>
      <c r="S378" s="172"/>
      <c r="T378" s="135"/>
      <c r="V378" s="135"/>
      <c r="W378" s="135"/>
      <c r="X378" s="135"/>
      <c r="Y378" s="133"/>
      <c r="Z378" s="111"/>
      <c r="AA378" s="14"/>
      <c r="AB378" s="15"/>
      <c r="AC378" s="16"/>
      <c r="AD378" s="17"/>
      <c r="AE378" s="17"/>
      <c r="AF378" s="16"/>
      <c r="AG378" s="16"/>
      <c r="AH378" s="16"/>
      <c r="AI378" s="16"/>
      <c r="AJ378" s="136"/>
      <c r="AK378" s="136"/>
      <c r="AL378" s="56"/>
      <c r="AM378" s="20"/>
    </row>
    <row r="379" spans="1:40" s="32" customFormat="1" ht="12.75" customHeight="1">
      <c r="A379" s="79"/>
      <c r="C379" s="130"/>
      <c r="D379" s="131"/>
      <c r="E379" s="130"/>
      <c r="F379" s="288"/>
      <c r="G379" s="130"/>
      <c r="H379" s="216"/>
      <c r="I379" s="215"/>
      <c r="J379" s="134"/>
      <c r="K379" s="465"/>
      <c r="L379" s="465"/>
      <c r="M379" s="493"/>
      <c r="N379" s="493"/>
      <c r="O379" s="480"/>
      <c r="P379" s="494"/>
      <c r="Q379" s="494"/>
      <c r="R379" s="56"/>
      <c r="S379" s="172"/>
      <c r="T379" s="135"/>
      <c r="V379" s="135"/>
      <c r="W379" s="135"/>
      <c r="X379" s="135"/>
      <c r="Y379" s="133"/>
      <c r="Z379" s="111"/>
      <c r="AA379" s="14"/>
      <c r="AB379" s="15"/>
      <c r="AC379" s="16"/>
      <c r="AD379" s="17"/>
      <c r="AE379" s="17"/>
      <c r="AF379" s="16"/>
      <c r="AG379" s="16"/>
      <c r="AH379" s="16"/>
      <c r="AI379" s="16"/>
      <c r="AJ379" s="136"/>
      <c r="AK379" s="136"/>
      <c r="AL379" s="56"/>
      <c r="AM379" s="20"/>
    </row>
    <row r="380" spans="1:40" ht="12.75" customHeight="1">
      <c r="A380" s="1">
        <v>34000</v>
      </c>
      <c r="B380" s="16" t="s">
        <v>406</v>
      </c>
      <c r="C380" s="144"/>
      <c r="D380" s="150"/>
      <c r="E380" s="144"/>
      <c r="F380" s="271"/>
      <c r="G380" s="144"/>
      <c r="H380" s="17"/>
      <c r="I380" s="262"/>
      <c r="J380" s="210"/>
      <c r="K380" s="211"/>
      <c r="L380" s="211"/>
      <c r="M380" s="463">
        <f>K380+L380</f>
        <v>0</v>
      </c>
      <c r="N380" s="463"/>
      <c r="O380" s="480"/>
      <c r="P380" s="466"/>
      <c r="Q380" s="466"/>
      <c r="S380" s="172"/>
      <c r="U380" s="16"/>
      <c r="AA380" s="14"/>
    </row>
    <row r="381" spans="1:40" s="32" customFormat="1" ht="12.75" customHeight="1">
      <c r="A381" s="1"/>
      <c r="B381" s="16"/>
      <c r="C381" s="144"/>
      <c r="D381" s="150"/>
      <c r="E381" s="144"/>
      <c r="F381" s="16"/>
      <c r="G381" s="144"/>
      <c r="H381" s="17"/>
      <c r="I381" s="282"/>
      <c r="J381" s="289"/>
      <c r="K381" s="462"/>
      <c r="L381" s="462"/>
      <c r="M381" s="463"/>
      <c r="N381" s="463"/>
      <c r="O381" s="480"/>
      <c r="P381" s="466"/>
      <c r="Q381" s="466"/>
      <c r="R381" s="56"/>
      <c r="S381" s="172"/>
      <c r="T381" s="50"/>
      <c r="V381" s="50"/>
      <c r="W381" s="50"/>
      <c r="X381" s="50"/>
      <c r="Y381" s="54"/>
      <c r="Z381" s="53"/>
      <c r="AA381" s="14"/>
      <c r="AB381" s="15"/>
      <c r="AC381" s="16"/>
      <c r="AD381" s="17"/>
      <c r="AE381" s="17"/>
      <c r="AF381" s="16"/>
      <c r="AG381" s="16"/>
      <c r="AH381" s="16"/>
      <c r="AI381" s="16"/>
      <c r="AJ381" s="18"/>
      <c r="AK381" s="18"/>
      <c r="AL381" s="56"/>
      <c r="AM381" s="20"/>
    </row>
    <row r="382" spans="1:40" ht="12.75" customHeight="1" thickBot="1">
      <c r="A382" s="79"/>
      <c r="B382" s="32"/>
      <c r="C382" s="130"/>
      <c r="D382" s="131"/>
      <c r="E382" s="415"/>
      <c r="F382" s="417"/>
      <c r="G382" s="417"/>
      <c r="H382" s="418"/>
      <c r="I382" s="418" t="s">
        <v>586</v>
      </c>
      <c r="J382" s="452"/>
      <c r="K382" s="470">
        <f>K335+K349+K368+K378</f>
        <v>0</v>
      </c>
      <c r="L382" s="470">
        <f>L335+L349+L368+L378</f>
        <v>0</v>
      </c>
      <c r="M382" s="470">
        <f>M335+M349+M368+M378</f>
        <v>0</v>
      </c>
      <c r="N382" s="470">
        <f>N335+N349+N368+N378</f>
        <v>0</v>
      </c>
      <c r="O382" s="470">
        <f t="shared" ref="O382:P382" si="129">O335+O349+O368+O378</f>
        <v>0</v>
      </c>
      <c r="P382" s="471">
        <f t="shared" si="129"/>
        <v>0</v>
      </c>
      <c r="Q382" s="471">
        <f>Q335+Q349+Q368+Q378</f>
        <v>0</v>
      </c>
      <c r="S382" s="172"/>
      <c r="T382" s="135"/>
      <c r="U382" s="16"/>
      <c r="V382" s="135"/>
      <c r="W382" s="135"/>
      <c r="X382" s="135"/>
      <c r="Y382" s="133"/>
      <c r="Z382" s="111"/>
      <c r="AA382" s="14"/>
      <c r="AN382" s="17"/>
    </row>
    <row r="383" spans="1:40" ht="12.75" customHeight="1" thickBot="1">
      <c r="A383" s="517"/>
      <c r="B383" s="518"/>
      <c r="C383" s="519"/>
      <c r="D383" s="520"/>
      <c r="E383" s="519"/>
      <c r="F383" s="521"/>
      <c r="G383" s="521"/>
      <c r="H383" s="522"/>
      <c r="I383" s="551"/>
      <c r="J383" s="552"/>
      <c r="K383" s="553"/>
      <c r="L383" s="553"/>
      <c r="M383" s="553"/>
      <c r="N383" s="553"/>
      <c r="O383" s="553"/>
      <c r="P383" s="553"/>
      <c r="Q383" s="553"/>
      <c r="T383" s="135"/>
      <c r="U383" s="135"/>
      <c r="V383" s="135"/>
      <c r="W383" s="135"/>
      <c r="X383" s="135"/>
      <c r="Y383" s="133"/>
      <c r="Z383" s="133"/>
      <c r="AA383" s="14"/>
    </row>
    <row r="384" spans="1:40" ht="12.75" customHeight="1">
      <c r="C384" s="144"/>
      <c r="D384" s="150"/>
      <c r="E384" s="144"/>
      <c r="F384" s="18"/>
      <c r="G384" s="264"/>
      <c r="H384" s="17"/>
      <c r="I384" s="159"/>
      <c r="J384" s="154"/>
      <c r="K384" s="554"/>
      <c r="L384" s="554"/>
      <c r="M384" s="555"/>
      <c r="N384" s="555"/>
      <c r="O384" s="555"/>
      <c r="P384" s="555"/>
      <c r="Q384" s="555"/>
      <c r="AA384" s="14"/>
    </row>
    <row r="385" spans="1:39" ht="36">
      <c r="A385" s="79" t="s">
        <v>146</v>
      </c>
      <c r="B385" s="32" t="s">
        <v>131</v>
      </c>
      <c r="C385" s="130"/>
      <c r="D385" s="131"/>
      <c r="E385" s="130"/>
      <c r="F385" s="136"/>
      <c r="G385" s="244"/>
      <c r="H385" s="20"/>
      <c r="I385" s="159"/>
      <c r="J385" s="179"/>
      <c r="K385" s="474" t="s">
        <v>440</v>
      </c>
      <c r="L385" s="475" t="s">
        <v>441</v>
      </c>
      <c r="M385" s="476" t="s">
        <v>428</v>
      </c>
      <c r="N385" s="477" t="s">
        <v>430</v>
      </c>
      <c r="O385" s="477" t="s">
        <v>431</v>
      </c>
      <c r="P385" s="477" t="s">
        <v>432</v>
      </c>
      <c r="Q385" s="459" t="s">
        <v>668</v>
      </c>
      <c r="T385" s="135"/>
      <c r="U385" s="135"/>
      <c r="V385" s="135"/>
      <c r="W385" s="135"/>
      <c r="X385" s="135"/>
      <c r="Y385" s="133"/>
      <c r="Z385" s="111"/>
      <c r="AA385" s="14"/>
    </row>
    <row r="386" spans="1:39" ht="12.75" customHeight="1">
      <c r="A386" s="79"/>
      <c r="B386" s="137" t="s">
        <v>203</v>
      </c>
      <c r="C386" s="138"/>
      <c r="D386" s="139"/>
      <c r="E386" s="138"/>
      <c r="F386" s="292"/>
      <c r="G386" s="290"/>
      <c r="H386" s="141"/>
      <c r="I386" s="141" t="s">
        <v>142</v>
      </c>
      <c r="J386" s="183"/>
      <c r="K386" s="460">
        <f t="shared" ref="K386:P386" si="130">SUM(K387:K394)</f>
        <v>0</v>
      </c>
      <c r="L386" s="460">
        <f t="shared" si="130"/>
        <v>0</v>
      </c>
      <c r="M386" s="478">
        <f t="shared" si="130"/>
        <v>0</v>
      </c>
      <c r="N386" s="478">
        <f t="shared" si="130"/>
        <v>0</v>
      </c>
      <c r="O386" s="478">
        <f t="shared" si="130"/>
        <v>0</v>
      </c>
      <c r="P386" s="478">
        <f t="shared" si="130"/>
        <v>0</v>
      </c>
      <c r="Q386" s="478">
        <f>SUM(Q387:Q394)</f>
        <v>0</v>
      </c>
      <c r="R386" s="143"/>
      <c r="T386" s="135"/>
      <c r="U386" s="135"/>
      <c r="V386" s="135"/>
      <c r="W386" s="135"/>
      <c r="X386" s="135"/>
      <c r="Y386" s="133"/>
      <c r="Z386" s="111"/>
      <c r="AA386" s="14"/>
    </row>
    <row r="387" spans="1:39" ht="12.75" customHeight="1">
      <c r="C387" s="144"/>
      <c r="D387" s="150"/>
      <c r="E387" s="144"/>
      <c r="F387" s="51" t="s">
        <v>446</v>
      </c>
      <c r="G387" s="264"/>
      <c r="H387" s="17"/>
      <c r="I387" s="234" t="s">
        <v>435</v>
      </c>
      <c r="J387" s="154"/>
      <c r="K387" s="465"/>
      <c r="L387" s="465"/>
      <c r="M387" s="463"/>
      <c r="N387" s="463"/>
      <c r="O387" s="480"/>
      <c r="P387" s="466"/>
      <c r="Q387" s="466"/>
      <c r="AA387" s="14"/>
    </row>
    <row r="388" spans="1:39" s="32" customFormat="1" ht="12.75" customHeight="1">
      <c r="A388" s="1">
        <v>41000</v>
      </c>
      <c r="B388" s="16" t="s">
        <v>204</v>
      </c>
      <c r="C388" s="165">
        <v>6.4</v>
      </c>
      <c r="D388" s="150" t="s">
        <v>149</v>
      </c>
      <c r="E388" s="144" t="s">
        <v>234</v>
      </c>
      <c r="F388" s="234">
        <f>L328+L382-L371-L380</f>
        <v>0</v>
      </c>
      <c r="G388" s="153" t="s">
        <v>589</v>
      </c>
      <c r="H388" s="17"/>
      <c r="I388" s="234">
        <f>O328+O382-O371-O380</f>
        <v>0</v>
      </c>
      <c r="J388" s="147"/>
      <c r="K388" s="462"/>
      <c r="L388" s="462">
        <f>ROUND((F388*C388%)*2,1)/2</f>
        <v>0</v>
      </c>
      <c r="M388" s="463">
        <f t="shared" ref="M388:M393" si="131">K388+L388</f>
        <v>0</v>
      </c>
      <c r="N388" s="463"/>
      <c r="O388" s="480">
        <f>ROUND((I388*C388%)*2,1)/2</f>
        <v>0</v>
      </c>
      <c r="P388" s="466"/>
      <c r="Q388" s="466"/>
      <c r="R388" s="56"/>
      <c r="S388" s="10"/>
      <c r="T388" s="50"/>
      <c r="U388" s="50"/>
      <c r="V388" s="50"/>
      <c r="W388" s="50"/>
      <c r="X388" s="50"/>
      <c r="Y388" s="54"/>
      <c r="Z388" s="53"/>
      <c r="AA388" s="14"/>
      <c r="AB388" s="15"/>
      <c r="AC388" s="16"/>
      <c r="AD388" s="17"/>
      <c r="AE388" s="17"/>
      <c r="AF388" s="16"/>
      <c r="AG388" s="16"/>
      <c r="AH388" s="16"/>
      <c r="AI388" s="16"/>
      <c r="AJ388" s="18"/>
      <c r="AK388" s="18"/>
      <c r="AL388" s="56"/>
      <c r="AM388" s="20"/>
    </row>
    <row r="389" spans="1:39" ht="12.75" customHeight="1">
      <c r="A389" s="1">
        <f t="shared" ref="A389:A393" si="132">A388+1</f>
        <v>41001</v>
      </c>
      <c r="B389" s="16" t="s">
        <v>5</v>
      </c>
      <c r="C389" s="165">
        <v>2</v>
      </c>
      <c r="D389" s="150" t="s">
        <v>149</v>
      </c>
      <c r="E389" s="144" t="s">
        <v>234</v>
      </c>
      <c r="F389" s="234">
        <f>L388*2</f>
        <v>0</v>
      </c>
      <c r="G389" s="16" t="s">
        <v>209</v>
      </c>
      <c r="H389" s="17"/>
      <c r="I389" s="234">
        <f>O388*2</f>
        <v>0</v>
      </c>
      <c r="J389" s="147"/>
      <c r="K389" s="462"/>
      <c r="L389" s="462">
        <f>ROUND((F389*C389%)*2,1)/2</f>
        <v>0</v>
      </c>
      <c r="M389" s="463">
        <f>K389+L389</f>
        <v>0</v>
      </c>
      <c r="N389" s="463"/>
      <c r="O389" s="480">
        <f t="shared" ref="O389:O393" si="133">ROUND((I389*C389%)*2,1)/2</f>
        <v>0</v>
      </c>
      <c r="P389" s="466"/>
      <c r="Q389" s="466"/>
      <c r="AA389" s="615" t="s">
        <v>646</v>
      </c>
      <c r="AB389" s="612"/>
      <c r="AC389" s="612"/>
      <c r="AD389" s="612"/>
      <c r="AE389" s="612"/>
      <c r="AF389" s="612"/>
    </row>
    <row r="390" spans="1:39" s="32" customFormat="1" ht="12.75" customHeight="1">
      <c r="A390" s="1">
        <f t="shared" si="132"/>
        <v>41002</v>
      </c>
      <c r="B390" s="16" t="s">
        <v>205</v>
      </c>
      <c r="C390" s="165">
        <v>1.5</v>
      </c>
      <c r="D390" s="150" t="s">
        <v>149</v>
      </c>
      <c r="E390" s="144" t="s">
        <v>234</v>
      </c>
      <c r="F390" s="234">
        <f>F388</f>
        <v>0</v>
      </c>
      <c r="G390" s="153" t="s">
        <v>589</v>
      </c>
      <c r="H390" s="17"/>
      <c r="I390" s="234">
        <f>I388</f>
        <v>0</v>
      </c>
      <c r="J390" s="147"/>
      <c r="K390" s="462"/>
      <c r="L390" s="469">
        <f>ROUND(($F$390*$C$390%)*2,1)/2</f>
        <v>0</v>
      </c>
      <c r="M390" s="463">
        <f t="shared" si="131"/>
        <v>0</v>
      </c>
      <c r="N390" s="463"/>
      <c r="O390" s="480">
        <f t="shared" si="133"/>
        <v>0</v>
      </c>
      <c r="P390" s="466"/>
      <c r="Q390" s="466"/>
      <c r="R390" s="50"/>
      <c r="S390" s="50"/>
      <c r="T390" s="16"/>
      <c r="U390" s="16"/>
      <c r="V390" s="16"/>
      <c r="W390" s="50"/>
      <c r="X390" s="50"/>
      <c r="Y390" s="159"/>
      <c r="Z390" s="160"/>
      <c r="AA390" s="614"/>
      <c r="AB390" s="612"/>
      <c r="AC390" s="612"/>
      <c r="AD390" s="612"/>
      <c r="AE390" s="612"/>
      <c r="AF390" s="612"/>
      <c r="AG390" s="16"/>
      <c r="AH390" s="16"/>
      <c r="AI390" s="16"/>
      <c r="AJ390" s="234"/>
      <c r="AK390" s="18"/>
      <c r="AL390" s="56"/>
      <c r="AM390" s="20"/>
    </row>
    <row r="391" spans="1:39" ht="12.75" customHeight="1">
      <c r="A391" s="1">
        <f t="shared" si="132"/>
        <v>41003</v>
      </c>
      <c r="B391" s="16" t="s">
        <v>206</v>
      </c>
      <c r="C391" s="165">
        <v>6</v>
      </c>
      <c r="D391" s="150" t="s">
        <v>149</v>
      </c>
      <c r="E391" s="144" t="s">
        <v>234</v>
      </c>
      <c r="F391" s="234">
        <f>L328+L335</f>
        <v>0</v>
      </c>
      <c r="G391" s="153" t="s">
        <v>590</v>
      </c>
      <c r="H391" s="17"/>
      <c r="I391" s="234">
        <f>O328+O335</f>
        <v>0</v>
      </c>
      <c r="J391" s="147"/>
      <c r="K391" s="462"/>
      <c r="L391" s="462">
        <f>ROUND(($F$391*$C$391%)*2,1)/2</f>
        <v>0</v>
      </c>
      <c r="M391" s="463">
        <f t="shared" si="131"/>
        <v>0</v>
      </c>
      <c r="N391" s="463"/>
      <c r="O391" s="480">
        <f t="shared" si="133"/>
        <v>0</v>
      </c>
      <c r="P391" s="466"/>
      <c r="Q391" s="466"/>
      <c r="AA391" s="614"/>
      <c r="AB391" s="612"/>
      <c r="AC391" s="612"/>
      <c r="AD391" s="612"/>
      <c r="AE391" s="612"/>
      <c r="AF391" s="612"/>
      <c r="AJ391" s="136"/>
      <c r="AK391" s="136"/>
    </row>
    <row r="392" spans="1:39" ht="12.75" customHeight="1">
      <c r="A392" s="1">
        <f t="shared" si="132"/>
        <v>41004</v>
      </c>
      <c r="B392" s="16" t="s">
        <v>207</v>
      </c>
      <c r="C392" s="165">
        <v>0.89</v>
      </c>
      <c r="D392" s="150" t="s">
        <v>149</v>
      </c>
      <c r="E392" s="144" t="s">
        <v>234</v>
      </c>
      <c r="F392" s="234">
        <f>L328+L382</f>
        <v>0</v>
      </c>
      <c r="G392" s="153"/>
      <c r="H392" s="17"/>
      <c r="I392" s="234">
        <f>O328+O382</f>
        <v>0</v>
      </c>
      <c r="J392" s="147"/>
      <c r="K392" s="462"/>
      <c r="L392" s="462">
        <f>ROUND(($F$392*$C$392%)*2,1)/2</f>
        <v>0</v>
      </c>
      <c r="M392" s="463">
        <f t="shared" si="131"/>
        <v>0</v>
      </c>
      <c r="N392" s="463"/>
      <c r="O392" s="480">
        <f t="shared" si="133"/>
        <v>0</v>
      </c>
      <c r="P392" s="466"/>
      <c r="Q392" s="466"/>
      <c r="AA392" s="614"/>
      <c r="AB392" s="612"/>
      <c r="AC392" s="612"/>
      <c r="AD392" s="612"/>
      <c r="AE392" s="612"/>
      <c r="AF392" s="612"/>
    </row>
    <row r="393" spans="1:39" ht="12.75" customHeight="1">
      <c r="A393" s="1">
        <f t="shared" si="132"/>
        <v>41005</v>
      </c>
      <c r="B393" s="16" t="s">
        <v>208</v>
      </c>
      <c r="C393" s="165">
        <v>1.84</v>
      </c>
      <c r="D393" s="150" t="s">
        <v>149</v>
      </c>
      <c r="E393" s="144" t="s">
        <v>234</v>
      </c>
      <c r="F393" s="234">
        <f>F388</f>
        <v>0</v>
      </c>
      <c r="G393" s="153" t="s">
        <v>589</v>
      </c>
      <c r="H393" s="17"/>
      <c r="I393" s="234">
        <f>I388</f>
        <v>0</v>
      </c>
      <c r="J393" s="147"/>
      <c r="K393" s="462"/>
      <c r="L393" s="495">
        <f>ROUND(($F$393*$C$393%)*2,1)/2</f>
        <v>0</v>
      </c>
      <c r="M393" s="463">
        <f t="shared" si="131"/>
        <v>0</v>
      </c>
      <c r="N393" s="463"/>
      <c r="O393" s="480">
        <f t="shared" si="133"/>
        <v>0</v>
      </c>
      <c r="P393" s="466"/>
      <c r="Q393" s="466"/>
      <c r="R393" s="273"/>
      <c r="S393" s="293"/>
      <c r="Y393" s="159"/>
      <c r="Z393" s="160"/>
      <c r="AA393" s="614"/>
      <c r="AB393" s="612"/>
      <c r="AC393" s="612"/>
      <c r="AD393" s="612"/>
      <c r="AE393" s="612"/>
      <c r="AF393" s="612"/>
      <c r="AJ393" s="234"/>
    </row>
    <row r="394" spans="1:39" ht="12.75" customHeight="1">
      <c r="C394" s="16"/>
      <c r="D394" s="16"/>
      <c r="E394" s="16"/>
      <c r="G394" s="16"/>
      <c r="H394" s="16"/>
      <c r="I394" s="16"/>
      <c r="J394" s="260"/>
      <c r="K394" s="462"/>
      <c r="L394" s="462"/>
      <c r="M394" s="463"/>
      <c r="N394" s="463"/>
      <c r="O394" s="480"/>
      <c r="P394" s="466"/>
      <c r="Q394" s="466"/>
      <c r="R394" s="16"/>
      <c r="S394" s="50"/>
      <c r="T394" s="16"/>
      <c r="U394" s="16"/>
      <c r="V394" s="16"/>
      <c r="W394" s="16"/>
      <c r="X394" s="16"/>
      <c r="Y394" s="16"/>
      <c r="Z394" s="51"/>
      <c r="AA394" s="614"/>
      <c r="AB394" s="612"/>
      <c r="AC394" s="612"/>
      <c r="AD394" s="612"/>
      <c r="AE394" s="612"/>
      <c r="AF394" s="612"/>
      <c r="AL394" s="51"/>
    </row>
    <row r="395" spans="1:39" ht="12.75" customHeight="1">
      <c r="B395" s="137" t="s">
        <v>459</v>
      </c>
      <c r="C395" s="155"/>
      <c r="D395" s="156"/>
      <c r="E395" s="155"/>
      <c r="F395" s="161"/>
      <c r="G395" s="83"/>
      <c r="H395" s="141"/>
      <c r="I395" s="141" t="s">
        <v>142</v>
      </c>
      <c r="J395" s="183"/>
      <c r="K395" s="460">
        <f>SUM(K396:K400)</f>
        <v>0</v>
      </c>
      <c r="L395" s="460">
        <f>SUM(L396:L400)</f>
        <v>0</v>
      </c>
      <c r="M395" s="478">
        <f>SUM(M396:M400)</f>
        <v>0</v>
      </c>
      <c r="N395" s="478">
        <f t="shared" ref="N395:P395" si="134">SUM(N396:N400)</f>
        <v>0</v>
      </c>
      <c r="O395" s="478">
        <f t="shared" si="134"/>
        <v>0</v>
      </c>
      <c r="P395" s="478">
        <f t="shared" si="134"/>
        <v>0</v>
      </c>
      <c r="Q395" s="478">
        <f>SUM(Q396:Q400)</f>
        <v>0</v>
      </c>
      <c r="R395" s="143"/>
      <c r="T395" s="135"/>
      <c r="U395" s="135"/>
      <c r="V395" s="135"/>
      <c r="W395" s="135"/>
      <c r="X395" s="135"/>
      <c r="AA395" s="206"/>
      <c r="AB395" s="16"/>
      <c r="AD395" s="16"/>
      <c r="AE395" s="16"/>
    </row>
    <row r="396" spans="1:39" ht="12.75" customHeight="1">
      <c r="A396" s="1">
        <v>42000</v>
      </c>
      <c r="B396" s="16" t="s">
        <v>591</v>
      </c>
      <c r="C396" s="294">
        <v>0</v>
      </c>
      <c r="D396" s="150" t="s">
        <v>149</v>
      </c>
      <c r="E396" s="144" t="s">
        <v>234</v>
      </c>
      <c r="F396" s="234">
        <f>K65</f>
        <v>0</v>
      </c>
      <c r="G396" s="16"/>
      <c r="H396" s="244"/>
      <c r="I396" s="203"/>
      <c r="J396" s="147"/>
      <c r="K396" s="462">
        <f>ROUND((C396*F396%)*2,1)/2</f>
        <v>0</v>
      </c>
      <c r="L396" s="462"/>
      <c r="M396" s="496">
        <f>K396+L396</f>
        <v>0</v>
      </c>
      <c r="N396" s="496"/>
      <c r="O396" s="497"/>
      <c r="P396" s="497"/>
      <c r="Q396" s="497"/>
      <c r="T396" s="135"/>
      <c r="U396" s="135"/>
      <c r="V396" s="135"/>
      <c r="W396" s="135"/>
      <c r="X396" s="135"/>
      <c r="AA396" s="616" t="s">
        <v>647</v>
      </c>
      <c r="AB396" s="612"/>
      <c r="AC396" s="612"/>
      <c r="AD396" s="612"/>
      <c r="AE396" s="612"/>
      <c r="AF396" s="612"/>
    </row>
    <row r="397" spans="1:39" ht="12.75" customHeight="1">
      <c r="A397" s="1">
        <f>A396+1</f>
        <v>42001</v>
      </c>
      <c r="B397" s="16" t="s">
        <v>470</v>
      </c>
      <c r="C397" s="294">
        <v>0</v>
      </c>
      <c r="D397" s="150" t="s">
        <v>149</v>
      </c>
      <c r="E397" s="144" t="s">
        <v>234</v>
      </c>
      <c r="F397" s="234">
        <f>K335+K349+K368</f>
        <v>0</v>
      </c>
      <c r="G397" s="16"/>
      <c r="H397" s="244"/>
      <c r="I397" s="203"/>
      <c r="J397" s="147"/>
      <c r="K397" s="462">
        <f>ROUND((C397*F397%)*2,1)/2</f>
        <v>0</v>
      </c>
      <c r="L397" s="462"/>
      <c r="M397" s="496">
        <f>K397+L397</f>
        <v>0</v>
      </c>
      <c r="N397" s="496"/>
      <c r="O397" s="497"/>
      <c r="P397" s="497"/>
      <c r="Q397" s="497"/>
      <c r="T397" s="135"/>
      <c r="U397" s="135"/>
      <c r="V397" s="135"/>
      <c r="W397" s="135"/>
      <c r="X397" s="135"/>
      <c r="AA397" s="614"/>
      <c r="AB397" s="612"/>
      <c r="AC397" s="612"/>
      <c r="AD397" s="612"/>
      <c r="AE397" s="612"/>
      <c r="AF397" s="612"/>
    </row>
    <row r="398" spans="1:39" ht="12.75" customHeight="1">
      <c r="A398" s="1">
        <f>A397+1</f>
        <v>42002</v>
      </c>
      <c r="B398" s="16" t="s">
        <v>471</v>
      </c>
      <c r="C398" s="294">
        <v>0</v>
      </c>
      <c r="D398" s="150" t="s">
        <v>149</v>
      </c>
      <c r="E398" s="144" t="s">
        <v>234</v>
      </c>
      <c r="F398" s="234">
        <f>K328</f>
        <v>0</v>
      </c>
      <c r="G398" s="16"/>
      <c r="H398" s="244"/>
      <c r="I398" s="203"/>
      <c r="J398" s="147"/>
      <c r="K398" s="462">
        <f>ROUND((C398*F398%)*2,1)/2</f>
        <v>0</v>
      </c>
      <c r="L398" s="462"/>
      <c r="M398" s="496">
        <f>K398+L398</f>
        <v>0</v>
      </c>
      <c r="N398" s="496"/>
      <c r="O398" s="497"/>
      <c r="P398" s="497"/>
      <c r="Q398" s="497"/>
      <c r="T398" s="135"/>
      <c r="U398" s="135"/>
      <c r="V398" s="135"/>
      <c r="W398" s="135"/>
      <c r="X398" s="135"/>
      <c r="AA398" s="14"/>
    </row>
    <row r="399" spans="1:39" ht="12.75" customHeight="1">
      <c r="A399" s="1">
        <f>A398+1</f>
        <v>42003</v>
      </c>
      <c r="C399" s="144"/>
      <c r="D399" s="150"/>
      <c r="E399" s="144"/>
      <c r="F399" s="18"/>
      <c r="G399" s="16"/>
      <c r="H399" s="244"/>
      <c r="I399" s="203"/>
      <c r="J399" s="147"/>
      <c r="K399" s="462">
        <f>ROUND((C399*F399%)*2,1)/2</f>
        <v>0</v>
      </c>
      <c r="L399" s="462"/>
      <c r="M399" s="496">
        <f>K399+L399</f>
        <v>0</v>
      </c>
      <c r="N399" s="496"/>
      <c r="O399" s="497"/>
      <c r="P399" s="497"/>
      <c r="Q399" s="497"/>
      <c r="T399" s="135"/>
      <c r="U399" s="135"/>
      <c r="V399" s="135"/>
      <c r="W399" s="135"/>
      <c r="X399" s="135"/>
      <c r="AA399" s="14"/>
    </row>
    <row r="400" spans="1:39" ht="12.75" customHeight="1">
      <c r="C400" s="144"/>
      <c r="D400" s="150"/>
      <c r="E400" s="144"/>
      <c r="F400" s="18"/>
      <c r="G400" s="16"/>
      <c r="H400" s="244"/>
      <c r="I400" s="203"/>
      <c r="J400" s="291"/>
      <c r="K400" s="472"/>
      <c r="L400" s="472"/>
      <c r="M400" s="493"/>
      <c r="N400" s="493"/>
      <c r="O400" s="494"/>
      <c r="P400" s="494"/>
      <c r="Q400" s="494"/>
      <c r="T400" s="135"/>
      <c r="U400" s="135"/>
      <c r="V400" s="135"/>
      <c r="W400" s="135"/>
      <c r="X400" s="135"/>
      <c r="AA400" s="14"/>
    </row>
    <row r="401" spans="1:39" ht="12.75" customHeight="1" thickBot="1">
      <c r="C401" s="144"/>
      <c r="D401" s="150"/>
      <c r="E401" s="437"/>
      <c r="F401" s="441"/>
      <c r="G401" s="417"/>
      <c r="H401" s="418"/>
      <c r="I401" s="418" t="s">
        <v>236</v>
      </c>
      <c r="J401" s="452"/>
      <c r="K401" s="470">
        <f t="shared" ref="K401:P401" si="135">K386+K395</f>
        <v>0</v>
      </c>
      <c r="L401" s="470">
        <f t="shared" si="135"/>
        <v>0</v>
      </c>
      <c r="M401" s="470">
        <f t="shared" si="135"/>
        <v>0</v>
      </c>
      <c r="N401" s="470">
        <f t="shared" si="135"/>
        <v>0</v>
      </c>
      <c r="O401" s="470">
        <f t="shared" si="135"/>
        <v>0</v>
      </c>
      <c r="P401" s="471">
        <f t="shared" si="135"/>
        <v>0</v>
      </c>
      <c r="Q401" s="471">
        <f>Q386+Q395</f>
        <v>0</v>
      </c>
      <c r="T401" s="135"/>
      <c r="U401" s="135"/>
      <c r="V401" s="135"/>
      <c r="W401" s="135"/>
      <c r="X401" s="135"/>
      <c r="AA401" s="14"/>
    </row>
    <row r="402" spans="1:39" ht="12.75" customHeight="1" thickBot="1">
      <c r="A402" s="517"/>
      <c r="B402" s="518"/>
      <c r="C402" s="519"/>
      <c r="D402" s="520"/>
      <c r="E402" s="519"/>
      <c r="F402" s="521"/>
      <c r="G402" s="521"/>
      <c r="H402" s="522"/>
      <c r="I402" s="551"/>
      <c r="J402" s="552"/>
      <c r="K402" s="553"/>
      <c r="L402" s="553"/>
      <c r="M402" s="553"/>
      <c r="N402" s="553"/>
      <c r="O402" s="553"/>
      <c r="P402" s="553"/>
      <c r="Q402" s="553"/>
      <c r="T402" s="135"/>
      <c r="U402" s="135"/>
      <c r="V402" s="135"/>
      <c r="W402" s="135"/>
      <c r="X402" s="135"/>
      <c r="Z402" s="54"/>
      <c r="AA402" s="14"/>
    </row>
    <row r="403" spans="1:39" ht="12.75" customHeight="1">
      <c r="C403" s="144"/>
      <c r="D403" s="150"/>
      <c r="E403" s="144"/>
      <c r="F403" s="18"/>
      <c r="G403" s="264"/>
      <c r="H403" s="17"/>
      <c r="I403" s="159"/>
      <c r="J403" s="154"/>
      <c r="K403" s="554"/>
      <c r="L403" s="554"/>
      <c r="M403" s="555"/>
      <c r="N403" s="555"/>
      <c r="O403" s="555"/>
      <c r="P403" s="555"/>
      <c r="Q403" s="555"/>
      <c r="T403" s="135"/>
      <c r="U403" s="135"/>
      <c r="V403" s="135"/>
      <c r="W403" s="135"/>
      <c r="X403" s="135"/>
      <c r="AA403" s="14"/>
    </row>
    <row r="404" spans="1:39" ht="36">
      <c r="A404" s="79" t="s">
        <v>135</v>
      </c>
      <c r="B404" s="32" t="s">
        <v>592</v>
      </c>
      <c r="C404" s="295"/>
      <c r="D404" s="131"/>
      <c r="E404" s="130"/>
      <c r="F404" s="32"/>
      <c r="G404" s="132"/>
      <c r="H404" s="20"/>
      <c r="I404" s="159"/>
      <c r="J404" s="179"/>
      <c r="K404" s="474" t="s">
        <v>440</v>
      </c>
      <c r="L404" s="475" t="s">
        <v>441</v>
      </c>
      <c r="M404" s="476" t="s">
        <v>428</v>
      </c>
      <c r="N404" s="477" t="s">
        <v>430</v>
      </c>
      <c r="O404" s="477" t="s">
        <v>431</v>
      </c>
      <c r="P404" s="477" t="s">
        <v>432</v>
      </c>
      <c r="Q404" s="459" t="s">
        <v>668</v>
      </c>
      <c r="T404" s="135"/>
      <c r="U404" s="135"/>
      <c r="V404" s="135"/>
      <c r="W404" s="135"/>
      <c r="X404" s="135"/>
      <c r="Y404" s="133"/>
      <c r="Z404" s="111"/>
      <c r="AA404" s="14"/>
    </row>
    <row r="405" spans="1:39" ht="12.75" customHeight="1">
      <c r="A405" s="79"/>
      <c r="B405" s="137" t="s">
        <v>371</v>
      </c>
      <c r="C405" s="138"/>
      <c r="D405" s="139"/>
      <c r="E405" s="138"/>
      <c r="F405" s="25"/>
      <c r="G405" s="140"/>
      <c r="H405" s="267"/>
      <c r="I405" s="267" t="s">
        <v>142</v>
      </c>
      <c r="J405" s="142"/>
      <c r="K405" s="467">
        <f>SUM(K406:K413)</f>
        <v>0</v>
      </c>
      <c r="L405" s="467">
        <f>SUM(L406:L413)</f>
        <v>0</v>
      </c>
      <c r="M405" s="468">
        <f>SUM(M406:M413)</f>
        <v>0</v>
      </c>
      <c r="N405" s="468">
        <f t="shared" ref="N405:P405" si="136">SUM(N406:N413)</f>
        <v>0</v>
      </c>
      <c r="O405" s="468">
        <f t="shared" si="136"/>
        <v>0</v>
      </c>
      <c r="P405" s="468">
        <f t="shared" si="136"/>
        <v>0</v>
      </c>
      <c r="Q405" s="468">
        <f>SUM(Q406:Q413)</f>
        <v>0</v>
      </c>
      <c r="R405" s="143"/>
      <c r="T405" s="135"/>
      <c r="U405" s="135"/>
      <c r="V405" s="135"/>
      <c r="W405" s="135"/>
      <c r="X405" s="135"/>
      <c r="Y405" s="133"/>
      <c r="Z405" s="111"/>
      <c r="AA405" s="14"/>
      <c r="AJ405" s="16"/>
      <c r="AK405" s="16"/>
      <c r="AL405" s="16"/>
      <c r="AM405" s="16"/>
    </row>
    <row r="406" spans="1:39" ht="12.75" customHeight="1">
      <c r="A406" s="1">
        <v>51000</v>
      </c>
      <c r="B406" s="16" t="s">
        <v>237</v>
      </c>
      <c r="C406" s="146"/>
      <c r="D406" s="131"/>
      <c r="E406" s="130"/>
      <c r="F406" s="259"/>
      <c r="G406" s="296"/>
      <c r="H406" s="198"/>
      <c r="I406" s="159"/>
      <c r="J406" s="147"/>
      <c r="K406" s="462"/>
      <c r="L406" s="462"/>
      <c r="M406" s="463">
        <f>K406+L406</f>
        <v>0</v>
      </c>
      <c r="N406" s="463"/>
      <c r="O406" s="496"/>
      <c r="P406" s="466"/>
      <c r="Q406" s="466"/>
      <c r="T406" s="135"/>
      <c r="U406" s="135"/>
      <c r="V406" s="135"/>
      <c r="W406" s="135"/>
      <c r="X406" s="135"/>
      <c r="Y406" s="133"/>
      <c r="Z406" s="111"/>
      <c r="AA406" s="14"/>
      <c r="AJ406" s="16"/>
      <c r="AK406" s="16"/>
      <c r="AL406" s="16"/>
      <c r="AM406" s="16"/>
    </row>
    <row r="407" spans="1:39" ht="12.75" customHeight="1">
      <c r="A407" s="1">
        <f t="shared" ref="A407:A412" si="137">A406+1</f>
        <v>51001</v>
      </c>
      <c r="B407" s="16" t="s">
        <v>366</v>
      </c>
      <c r="C407" s="130"/>
      <c r="D407" s="131"/>
      <c r="E407" s="130"/>
      <c r="F407" s="259"/>
      <c r="G407" s="296"/>
      <c r="H407" s="198"/>
      <c r="I407" s="159"/>
      <c r="J407" s="147"/>
      <c r="K407" s="462"/>
      <c r="L407" s="462"/>
      <c r="M407" s="463">
        <f t="shared" ref="M407:M412" si="138">K407+L407</f>
        <v>0</v>
      </c>
      <c r="N407" s="463"/>
      <c r="O407" s="496"/>
      <c r="P407" s="466"/>
      <c r="Q407" s="466"/>
      <c r="T407" s="135"/>
      <c r="U407" s="135"/>
      <c r="V407" s="135"/>
      <c r="W407" s="135"/>
      <c r="X407" s="135"/>
      <c r="Y407" s="133"/>
      <c r="Z407" s="111"/>
      <c r="AA407" s="14"/>
      <c r="AJ407" s="16"/>
      <c r="AK407" s="16"/>
      <c r="AL407" s="16"/>
      <c r="AM407" s="16"/>
    </row>
    <row r="408" spans="1:39" ht="12.75" customHeight="1">
      <c r="A408" s="1">
        <f t="shared" si="137"/>
        <v>51002</v>
      </c>
      <c r="B408" s="16" t="s">
        <v>367</v>
      </c>
      <c r="C408" s="130"/>
      <c r="D408" s="131"/>
      <c r="E408" s="130"/>
      <c r="F408" s="259"/>
      <c r="G408" s="296"/>
      <c r="H408" s="198"/>
      <c r="I408" s="159"/>
      <c r="J408" s="147"/>
      <c r="K408" s="462"/>
      <c r="L408" s="462"/>
      <c r="M408" s="463">
        <f t="shared" si="138"/>
        <v>0</v>
      </c>
      <c r="N408" s="463"/>
      <c r="O408" s="496"/>
      <c r="P408" s="466"/>
      <c r="Q408" s="466"/>
      <c r="T408" s="135"/>
      <c r="U408" s="135"/>
      <c r="V408" s="135"/>
      <c r="W408" s="135"/>
      <c r="X408" s="135"/>
      <c r="Y408" s="133"/>
      <c r="Z408" s="111"/>
      <c r="AA408" s="14"/>
      <c r="AJ408" s="16"/>
      <c r="AK408" s="16"/>
      <c r="AL408" s="16"/>
      <c r="AM408" s="16"/>
    </row>
    <row r="409" spans="1:39" ht="12.75" customHeight="1">
      <c r="A409" s="1">
        <f t="shared" si="137"/>
        <v>51003</v>
      </c>
      <c r="B409" s="16" t="s">
        <v>368</v>
      </c>
      <c r="C409" s="130"/>
      <c r="D409" s="131"/>
      <c r="E409" s="130"/>
      <c r="F409" s="259"/>
      <c r="G409" s="296"/>
      <c r="H409" s="198"/>
      <c r="I409" s="159"/>
      <c r="J409" s="147"/>
      <c r="K409" s="462"/>
      <c r="L409" s="462"/>
      <c r="M409" s="463">
        <f t="shared" si="138"/>
        <v>0</v>
      </c>
      <c r="N409" s="463"/>
      <c r="O409" s="496"/>
      <c r="P409" s="466"/>
      <c r="Q409" s="466"/>
      <c r="T409" s="135"/>
      <c r="U409" s="135"/>
      <c r="V409" s="135"/>
      <c r="W409" s="135"/>
      <c r="X409" s="135"/>
      <c r="Y409" s="133"/>
      <c r="Z409" s="111"/>
      <c r="AA409" s="14"/>
      <c r="AJ409" s="16"/>
      <c r="AK409" s="16"/>
      <c r="AL409" s="16"/>
      <c r="AM409" s="16"/>
    </row>
    <row r="410" spans="1:39" ht="12.75" customHeight="1">
      <c r="A410" s="1">
        <f t="shared" si="137"/>
        <v>51004</v>
      </c>
      <c r="B410" s="16" t="s">
        <v>369</v>
      </c>
      <c r="C410" s="130"/>
      <c r="D410" s="131"/>
      <c r="E410" s="130"/>
      <c r="F410" s="259"/>
      <c r="G410" s="296"/>
      <c r="H410" s="198"/>
      <c r="I410" s="159"/>
      <c r="J410" s="147"/>
      <c r="K410" s="462"/>
      <c r="L410" s="462"/>
      <c r="M410" s="463">
        <f t="shared" si="138"/>
        <v>0</v>
      </c>
      <c r="N410" s="463"/>
      <c r="O410" s="496"/>
      <c r="P410" s="466"/>
      <c r="Q410" s="466"/>
      <c r="T410" s="135"/>
      <c r="U410" s="135"/>
      <c r="V410" s="135"/>
      <c r="W410" s="135"/>
      <c r="X410" s="135"/>
      <c r="Y410" s="133"/>
      <c r="Z410" s="111"/>
      <c r="AA410" s="14"/>
      <c r="AJ410" s="16"/>
      <c r="AK410" s="16"/>
      <c r="AL410" s="16"/>
      <c r="AM410" s="16"/>
    </row>
    <row r="411" spans="1:39" ht="12.75" customHeight="1">
      <c r="A411" s="1">
        <f t="shared" si="137"/>
        <v>51005</v>
      </c>
      <c r="B411" s="16" t="s">
        <v>370</v>
      </c>
      <c r="C411" s="130"/>
      <c r="D411" s="131"/>
      <c r="E411" s="130"/>
      <c r="F411" s="259"/>
      <c r="G411" s="296"/>
      <c r="H411" s="198"/>
      <c r="I411" s="159"/>
      <c r="J411" s="147"/>
      <c r="K411" s="462"/>
      <c r="L411" s="462"/>
      <c r="M411" s="463">
        <f t="shared" si="138"/>
        <v>0</v>
      </c>
      <c r="N411" s="463"/>
      <c r="O411" s="496"/>
      <c r="P411" s="466"/>
      <c r="Q411" s="466"/>
      <c r="T411" s="135"/>
      <c r="U411" s="135"/>
      <c r="V411" s="135"/>
      <c r="W411" s="135"/>
      <c r="X411" s="135"/>
      <c r="Y411" s="133"/>
      <c r="Z411" s="111"/>
      <c r="AA411" s="14"/>
      <c r="AJ411" s="16"/>
      <c r="AK411" s="16"/>
      <c r="AL411" s="16"/>
      <c r="AM411" s="16"/>
    </row>
    <row r="412" spans="1:39" ht="12.75" customHeight="1">
      <c r="A412" s="1">
        <f t="shared" si="137"/>
        <v>51006</v>
      </c>
      <c r="C412" s="130"/>
      <c r="D412" s="131"/>
      <c r="E412" s="130"/>
      <c r="F412" s="32"/>
      <c r="G412" s="132"/>
      <c r="H412" s="20"/>
      <c r="I412" s="159"/>
      <c r="J412" s="147"/>
      <c r="K412" s="462"/>
      <c r="L412" s="462"/>
      <c r="M412" s="463">
        <f t="shared" si="138"/>
        <v>0</v>
      </c>
      <c r="N412" s="463"/>
      <c r="O412" s="496"/>
      <c r="P412" s="466"/>
      <c r="Q412" s="466"/>
      <c r="T412" s="135"/>
      <c r="U412" s="135"/>
      <c r="V412" s="135"/>
      <c r="W412" s="135"/>
      <c r="X412" s="135"/>
      <c r="Y412" s="133"/>
      <c r="Z412" s="111"/>
      <c r="AA412" s="14"/>
      <c r="AJ412" s="16"/>
      <c r="AK412" s="16"/>
      <c r="AL412" s="16"/>
      <c r="AM412" s="16"/>
    </row>
    <row r="413" spans="1:39" ht="12.75" customHeight="1">
      <c r="C413" s="130"/>
      <c r="D413" s="131"/>
      <c r="E413" s="130"/>
      <c r="F413" s="32"/>
      <c r="G413" s="132"/>
      <c r="H413" s="269"/>
      <c r="I413" s="159"/>
      <c r="J413" s="154"/>
      <c r="K413" s="465"/>
      <c r="L413" s="465"/>
      <c r="M413" s="485"/>
      <c r="N413" s="485"/>
      <c r="O413" s="496"/>
      <c r="P413" s="486"/>
      <c r="Q413" s="486"/>
      <c r="T413" s="135"/>
      <c r="U413" s="135"/>
      <c r="V413" s="135"/>
      <c r="W413" s="135"/>
      <c r="X413" s="135"/>
      <c r="Y413" s="133"/>
      <c r="Z413" s="111"/>
      <c r="AA413" s="14"/>
      <c r="AJ413" s="16"/>
      <c r="AK413" s="16"/>
      <c r="AL413" s="16"/>
      <c r="AM413" s="16"/>
    </row>
    <row r="414" spans="1:39" ht="12.75" customHeight="1">
      <c r="B414" s="137" t="s">
        <v>248</v>
      </c>
      <c r="C414" s="138"/>
      <c r="D414" s="139"/>
      <c r="E414" s="138"/>
      <c r="F414" s="25"/>
      <c r="G414" s="140"/>
      <c r="H414" s="267"/>
      <c r="I414" s="267" t="s">
        <v>142</v>
      </c>
      <c r="J414" s="142"/>
      <c r="K414" s="467">
        <f>SUM(K415:K419)</f>
        <v>0</v>
      </c>
      <c r="L414" s="467">
        <f>SUM(L415:L419)</f>
        <v>0</v>
      </c>
      <c r="M414" s="468">
        <f>SUM(M415:M419)</f>
        <v>0</v>
      </c>
      <c r="N414" s="468">
        <f t="shared" ref="N414:P414" si="139">SUM(N415:N419)</f>
        <v>0</v>
      </c>
      <c r="O414" s="468">
        <f t="shared" si="139"/>
        <v>0</v>
      </c>
      <c r="P414" s="468">
        <f t="shared" si="139"/>
        <v>0</v>
      </c>
      <c r="Q414" s="468">
        <f>SUM(Q415:Q419)</f>
        <v>0</v>
      </c>
      <c r="R414" s="143"/>
      <c r="T414" s="135"/>
      <c r="U414" s="135"/>
      <c r="V414" s="135"/>
      <c r="W414" s="135"/>
      <c r="X414" s="135"/>
      <c r="Y414" s="133"/>
      <c r="Z414" s="111"/>
      <c r="AA414" s="14"/>
      <c r="AJ414" s="16"/>
      <c r="AK414" s="16"/>
      <c r="AL414" s="16"/>
      <c r="AM414" s="16"/>
    </row>
    <row r="415" spans="1:39" ht="12.75" customHeight="1">
      <c r="A415" s="1">
        <v>52000</v>
      </c>
      <c r="B415" s="16" t="s">
        <v>130</v>
      </c>
      <c r="C415" s="130"/>
      <c r="D415" s="131"/>
      <c r="E415" s="130"/>
      <c r="F415" s="32"/>
      <c r="G415" s="132"/>
      <c r="H415" s="20"/>
      <c r="I415" s="159"/>
      <c r="J415" s="147"/>
      <c r="K415" s="462"/>
      <c r="L415" s="462"/>
      <c r="M415" s="463">
        <f>K415+L415</f>
        <v>0</v>
      </c>
      <c r="N415" s="463"/>
      <c r="O415" s="496"/>
      <c r="P415" s="466"/>
      <c r="Q415" s="466"/>
      <c r="T415" s="135"/>
      <c r="U415" s="135"/>
      <c r="V415" s="135"/>
      <c r="W415" s="135"/>
      <c r="X415" s="135"/>
      <c r="Y415" s="133"/>
      <c r="Z415" s="111"/>
      <c r="AA415" s="14"/>
      <c r="AJ415" s="16"/>
      <c r="AK415" s="16"/>
      <c r="AL415" s="16"/>
      <c r="AM415" s="16"/>
    </row>
    <row r="416" spans="1:39" ht="12.75" customHeight="1">
      <c r="A416" s="1">
        <f>A415+1</f>
        <v>52001</v>
      </c>
      <c r="B416" s="16" t="s">
        <v>251</v>
      </c>
      <c r="C416" s="130"/>
      <c r="D416" s="131"/>
      <c r="E416" s="130"/>
      <c r="F416" s="32"/>
      <c r="G416" s="132"/>
      <c r="H416" s="20"/>
      <c r="I416" s="159"/>
      <c r="J416" s="147"/>
      <c r="K416" s="462"/>
      <c r="L416" s="462"/>
      <c r="M416" s="463">
        <f>K416+L416</f>
        <v>0</v>
      </c>
      <c r="N416" s="463"/>
      <c r="O416" s="496"/>
      <c r="P416" s="466"/>
      <c r="Q416" s="466"/>
      <c r="T416" s="135"/>
      <c r="U416" s="135"/>
      <c r="V416" s="135"/>
      <c r="W416" s="135"/>
      <c r="X416" s="135"/>
      <c r="Y416" s="133"/>
      <c r="Z416" s="111"/>
      <c r="AA416" s="14"/>
      <c r="AJ416" s="16"/>
      <c r="AK416" s="16"/>
      <c r="AL416" s="16"/>
      <c r="AM416" s="16"/>
    </row>
    <row r="417" spans="1:39" ht="12.75" customHeight="1">
      <c r="A417" s="1">
        <f>A416+1</f>
        <v>52002</v>
      </c>
      <c r="B417" s="16" t="s">
        <v>252</v>
      </c>
      <c r="C417" s="130"/>
      <c r="D417" s="131"/>
      <c r="E417" s="130"/>
      <c r="F417" s="32"/>
      <c r="G417" s="132"/>
      <c r="H417" s="20"/>
      <c r="I417" s="159"/>
      <c r="J417" s="147"/>
      <c r="K417" s="462"/>
      <c r="L417" s="462"/>
      <c r="M417" s="463">
        <f>K417+L417</f>
        <v>0</v>
      </c>
      <c r="N417" s="463"/>
      <c r="O417" s="496"/>
      <c r="P417" s="466"/>
      <c r="Q417" s="466"/>
      <c r="T417" s="135"/>
      <c r="U417" s="135"/>
      <c r="V417" s="135"/>
      <c r="W417" s="135"/>
      <c r="X417" s="135"/>
      <c r="Y417" s="133"/>
      <c r="Z417" s="111"/>
      <c r="AA417" s="14"/>
      <c r="AJ417" s="16"/>
      <c r="AK417" s="16"/>
      <c r="AL417" s="16"/>
      <c r="AM417" s="16"/>
    </row>
    <row r="418" spans="1:39" ht="12.75" customHeight="1">
      <c r="A418" s="1">
        <f>A417+1</f>
        <v>52003</v>
      </c>
      <c r="C418" s="130"/>
      <c r="D418" s="131"/>
      <c r="E418" s="130"/>
      <c r="F418" s="32"/>
      <c r="G418" s="132"/>
      <c r="H418" s="20"/>
      <c r="I418" s="159"/>
      <c r="J418" s="147"/>
      <c r="K418" s="462"/>
      <c r="L418" s="462"/>
      <c r="M418" s="463">
        <f>K418+L418</f>
        <v>0</v>
      </c>
      <c r="N418" s="463"/>
      <c r="O418" s="496"/>
      <c r="P418" s="466"/>
      <c r="Q418" s="466"/>
      <c r="T418" s="135"/>
      <c r="U418" s="135"/>
      <c r="V418" s="135"/>
      <c r="W418" s="135"/>
      <c r="X418" s="135"/>
      <c r="Y418" s="133"/>
      <c r="Z418" s="111"/>
      <c r="AA418" s="14"/>
      <c r="AJ418" s="16"/>
      <c r="AK418" s="16"/>
      <c r="AL418" s="16"/>
      <c r="AM418" s="16"/>
    </row>
    <row r="419" spans="1:39" ht="12.75" customHeight="1">
      <c r="C419" s="130"/>
      <c r="D419" s="131"/>
      <c r="E419" s="130"/>
      <c r="F419" s="32"/>
      <c r="G419" s="132"/>
      <c r="H419" s="269"/>
      <c r="I419" s="159"/>
      <c r="J419" s="154"/>
      <c r="K419" s="465"/>
      <c r="L419" s="465"/>
      <c r="M419" s="485"/>
      <c r="N419" s="485"/>
      <c r="O419" s="496"/>
      <c r="P419" s="486"/>
      <c r="Q419" s="486"/>
      <c r="T419" s="135"/>
      <c r="U419" s="135"/>
      <c r="V419" s="135"/>
      <c r="W419" s="135"/>
      <c r="X419" s="135"/>
      <c r="Y419" s="133"/>
      <c r="Z419" s="111"/>
      <c r="AA419" s="14"/>
      <c r="AJ419" s="16"/>
      <c r="AK419" s="16"/>
      <c r="AL419" s="16"/>
      <c r="AM419" s="16"/>
    </row>
    <row r="420" spans="1:39" ht="12.75" customHeight="1">
      <c r="B420" s="137" t="s">
        <v>6</v>
      </c>
      <c r="C420" s="138"/>
      <c r="D420" s="139"/>
      <c r="E420" s="138"/>
      <c r="F420" s="25"/>
      <c r="G420" s="140"/>
      <c r="H420" s="267"/>
      <c r="I420" s="267" t="s">
        <v>142</v>
      </c>
      <c r="J420" s="142"/>
      <c r="K420" s="467">
        <f>SUM(K421:K427)</f>
        <v>0</v>
      </c>
      <c r="L420" s="467">
        <f>SUM(L421:L427)</f>
        <v>0</v>
      </c>
      <c r="M420" s="468">
        <f>SUM(M421:M427)</f>
        <v>0</v>
      </c>
      <c r="N420" s="468">
        <f t="shared" ref="N420:P420" si="140">SUM(N421:N427)</f>
        <v>0</v>
      </c>
      <c r="O420" s="468">
        <f t="shared" si="140"/>
        <v>0</v>
      </c>
      <c r="P420" s="468">
        <f t="shared" si="140"/>
        <v>0</v>
      </c>
      <c r="Q420" s="468">
        <f>SUM(Q421:Q427)</f>
        <v>0</v>
      </c>
      <c r="R420" s="143"/>
      <c r="T420" s="135"/>
      <c r="U420" s="135"/>
      <c r="V420" s="135"/>
      <c r="W420" s="135"/>
      <c r="X420" s="135"/>
      <c r="Y420" s="133"/>
      <c r="Z420" s="111"/>
      <c r="AA420" s="14"/>
      <c r="AJ420" s="16"/>
      <c r="AK420" s="16"/>
      <c r="AL420" s="16"/>
      <c r="AM420" s="16"/>
    </row>
    <row r="421" spans="1:39" ht="12.75" customHeight="1">
      <c r="A421" s="1">
        <v>53000</v>
      </c>
      <c r="B421" s="16" t="s">
        <v>253</v>
      </c>
      <c r="C421" s="130"/>
      <c r="D421" s="131"/>
      <c r="E421" s="130"/>
      <c r="F421" s="32"/>
      <c r="G421" s="132"/>
      <c r="H421" s="20"/>
      <c r="I421" s="159"/>
      <c r="J421" s="147"/>
      <c r="K421" s="462"/>
      <c r="L421" s="462"/>
      <c r="M421" s="463">
        <f t="shared" ref="M421:M426" si="141">K421+L421</f>
        <v>0</v>
      </c>
      <c r="N421" s="463"/>
      <c r="O421" s="496"/>
      <c r="P421" s="466"/>
      <c r="Q421" s="466"/>
      <c r="T421" s="135"/>
      <c r="U421" s="135"/>
      <c r="V421" s="135"/>
      <c r="W421" s="135"/>
      <c r="X421" s="135"/>
      <c r="Y421" s="133"/>
      <c r="Z421" s="111"/>
      <c r="AA421" s="14"/>
      <c r="AC421" s="17"/>
      <c r="AJ421" s="16"/>
      <c r="AK421" s="16"/>
      <c r="AL421" s="16"/>
      <c r="AM421" s="16"/>
    </row>
    <row r="422" spans="1:39" ht="12.75" customHeight="1">
      <c r="A422" s="1">
        <f>A421+1</f>
        <v>53001</v>
      </c>
      <c r="B422" s="16" t="s">
        <v>132</v>
      </c>
      <c r="C422" s="130"/>
      <c r="D422" s="131"/>
      <c r="E422" s="130"/>
      <c r="F422" s="32"/>
      <c r="G422" s="132"/>
      <c r="H422" s="20"/>
      <c r="I422" s="159"/>
      <c r="J422" s="147"/>
      <c r="K422" s="462"/>
      <c r="L422" s="462"/>
      <c r="M422" s="463">
        <f t="shared" si="141"/>
        <v>0</v>
      </c>
      <c r="N422" s="463"/>
      <c r="O422" s="496"/>
      <c r="P422" s="466"/>
      <c r="Q422" s="466"/>
      <c r="T422" s="135"/>
      <c r="U422" s="135"/>
      <c r="V422" s="135"/>
      <c r="W422" s="135"/>
      <c r="X422" s="135"/>
      <c r="Y422" s="133"/>
      <c r="Z422" s="111"/>
      <c r="AA422" s="14"/>
      <c r="AJ422" s="16"/>
      <c r="AK422" s="16"/>
      <c r="AL422" s="16"/>
      <c r="AM422" s="16"/>
    </row>
    <row r="423" spans="1:39" ht="12.75" customHeight="1">
      <c r="A423" s="1">
        <f>A422+1</f>
        <v>53002</v>
      </c>
      <c r="B423" s="16" t="s">
        <v>133</v>
      </c>
      <c r="C423" s="130"/>
      <c r="D423" s="131"/>
      <c r="E423" s="130"/>
      <c r="F423" s="32"/>
      <c r="G423" s="132"/>
      <c r="H423" s="20"/>
      <c r="I423" s="159"/>
      <c r="J423" s="147"/>
      <c r="K423" s="462"/>
      <c r="L423" s="462"/>
      <c r="M423" s="463">
        <f t="shared" si="141"/>
        <v>0</v>
      </c>
      <c r="N423" s="463"/>
      <c r="O423" s="496"/>
      <c r="P423" s="466"/>
      <c r="Q423" s="466"/>
      <c r="T423" s="135"/>
      <c r="U423" s="135"/>
      <c r="V423" s="135"/>
      <c r="W423" s="135"/>
      <c r="X423" s="135"/>
      <c r="Y423" s="133"/>
      <c r="Z423" s="111"/>
      <c r="AA423" s="14"/>
      <c r="AJ423" s="16"/>
      <c r="AK423" s="16"/>
      <c r="AL423" s="16"/>
      <c r="AM423" s="16"/>
    </row>
    <row r="424" spans="1:39" ht="12.75" customHeight="1">
      <c r="A424" s="1">
        <f>A423+1</f>
        <v>53003</v>
      </c>
      <c r="B424" s="16" t="s">
        <v>63</v>
      </c>
      <c r="C424" s="130"/>
      <c r="D424" s="131"/>
      <c r="E424" s="130"/>
      <c r="F424" s="32"/>
      <c r="G424" s="132"/>
      <c r="H424" s="20"/>
      <c r="I424" s="159"/>
      <c r="J424" s="147"/>
      <c r="K424" s="462"/>
      <c r="L424" s="462"/>
      <c r="M424" s="463">
        <f t="shared" si="141"/>
        <v>0</v>
      </c>
      <c r="N424" s="463"/>
      <c r="O424" s="496"/>
      <c r="P424" s="466"/>
      <c r="Q424" s="466"/>
      <c r="T424" s="135"/>
      <c r="U424" s="135"/>
      <c r="V424" s="135"/>
      <c r="W424" s="135"/>
      <c r="X424" s="135"/>
      <c r="Y424" s="133"/>
      <c r="Z424" s="111"/>
      <c r="AA424" s="14"/>
      <c r="AJ424" s="16"/>
      <c r="AK424" s="16"/>
      <c r="AL424" s="16"/>
      <c r="AM424" s="16"/>
    </row>
    <row r="425" spans="1:39" ht="12.75" customHeight="1">
      <c r="A425" s="1">
        <f>A424+1</f>
        <v>53004</v>
      </c>
      <c r="B425" s="16" t="s">
        <v>255</v>
      </c>
      <c r="C425" s="130"/>
      <c r="D425" s="131"/>
      <c r="E425" s="130"/>
      <c r="F425" s="32"/>
      <c r="G425" s="132"/>
      <c r="H425" s="20"/>
      <c r="I425" s="159"/>
      <c r="J425" s="147"/>
      <c r="K425" s="462"/>
      <c r="L425" s="462"/>
      <c r="M425" s="463">
        <f t="shared" si="141"/>
        <v>0</v>
      </c>
      <c r="N425" s="463"/>
      <c r="O425" s="496"/>
      <c r="P425" s="466"/>
      <c r="Q425" s="466"/>
      <c r="T425" s="135"/>
      <c r="U425" s="135"/>
      <c r="V425" s="135"/>
      <c r="W425" s="135"/>
      <c r="X425" s="135"/>
      <c r="Y425" s="133"/>
      <c r="Z425" s="111"/>
      <c r="AA425" s="14"/>
      <c r="AJ425" s="16"/>
      <c r="AK425" s="16"/>
      <c r="AL425" s="16"/>
      <c r="AM425" s="16"/>
    </row>
    <row r="426" spans="1:39" ht="12.75" customHeight="1">
      <c r="A426" s="1">
        <f>A425+1</f>
        <v>53005</v>
      </c>
      <c r="C426" s="130"/>
      <c r="D426" s="131"/>
      <c r="E426" s="130"/>
      <c r="F426" s="32"/>
      <c r="G426" s="132"/>
      <c r="H426" s="20"/>
      <c r="I426" s="159"/>
      <c r="J426" s="147"/>
      <c r="K426" s="462"/>
      <c r="L426" s="462"/>
      <c r="M426" s="463">
        <f t="shared" si="141"/>
        <v>0</v>
      </c>
      <c r="N426" s="463"/>
      <c r="O426" s="496"/>
      <c r="P426" s="466"/>
      <c r="Q426" s="466"/>
      <c r="T426" s="135"/>
      <c r="U426" s="135"/>
      <c r="V426" s="135"/>
      <c r="W426" s="135"/>
      <c r="X426" s="135"/>
      <c r="Y426" s="133"/>
      <c r="Z426" s="111"/>
      <c r="AA426" s="14"/>
      <c r="AJ426" s="16"/>
      <c r="AK426" s="16"/>
      <c r="AL426" s="16"/>
      <c r="AM426" s="16"/>
    </row>
    <row r="427" spans="1:39" ht="12.75" customHeight="1">
      <c r="C427" s="130"/>
      <c r="D427" s="131"/>
      <c r="E427" s="130"/>
      <c r="F427" s="32"/>
      <c r="G427" s="132"/>
      <c r="H427" s="269"/>
      <c r="I427" s="159"/>
      <c r="J427" s="159"/>
      <c r="K427" s="498"/>
      <c r="L427" s="498"/>
      <c r="M427" s="498"/>
      <c r="N427" s="498"/>
      <c r="O427" s="496"/>
      <c r="P427" s="499"/>
      <c r="Q427" s="499"/>
      <c r="T427" s="135"/>
      <c r="U427" s="135"/>
      <c r="V427" s="135"/>
      <c r="W427" s="135"/>
      <c r="X427" s="135"/>
      <c r="Y427" s="133"/>
      <c r="Z427" s="111"/>
      <c r="AA427" s="14"/>
      <c r="AJ427" s="16"/>
      <c r="AK427" s="16"/>
      <c r="AL427" s="16"/>
      <c r="AM427" s="16"/>
    </row>
    <row r="428" spans="1:39" ht="12.75" customHeight="1">
      <c r="B428" s="137" t="s">
        <v>80</v>
      </c>
      <c r="C428" s="138"/>
      <c r="D428" s="139"/>
      <c r="E428" s="138"/>
      <c r="F428" s="25"/>
      <c r="G428" s="140"/>
      <c r="H428" s="267"/>
      <c r="I428" s="267" t="s">
        <v>142</v>
      </c>
      <c r="J428" s="142"/>
      <c r="K428" s="467">
        <f>SUM(K429:K432)</f>
        <v>0</v>
      </c>
      <c r="L428" s="467">
        <f>SUM(L429:L432)</f>
        <v>0</v>
      </c>
      <c r="M428" s="500">
        <f>SUM(M429:M432)</f>
        <v>0</v>
      </c>
      <c r="N428" s="500">
        <f t="shared" ref="N428:P428" si="142">SUM(N429:N432)</f>
        <v>0</v>
      </c>
      <c r="O428" s="500">
        <f t="shared" si="142"/>
        <v>0</v>
      </c>
      <c r="P428" s="500">
        <f t="shared" si="142"/>
        <v>0</v>
      </c>
      <c r="Q428" s="500">
        <f>SUM(Q429:Q432)</f>
        <v>0</v>
      </c>
      <c r="T428" s="135"/>
      <c r="U428" s="135"/>
      <c r="V428" s="135"/>
      <c r="W428" s="135"/>
      <c r="X428" s="135"/>
      <c r="Y428" s="133"/>
      <c r="Z428" s="111"/>
      <c r="AA428" s="14"/>
      <c r="AJ428" s="16"/>
      <c r="AK428" s="16"/>
      <c r="AL428" s="16"/>
      <c r="AM428" s="16"/>
    </row>
    <row r="429" spans="1:39" ht="12.75" customHeight="1">
      <c r="A429" s="1">
        <v>54000</v>
      </c>
      <c r="B429" s="16" t="s">
        <v>256</v>
      </c>
      <c r="C429" s="146"/>
      <c r="D429" s="131"/>
      <c r="E429" s="130"/>
      <c r="F429" s="259">
        <v>0</v>
      </c>
      <c r="G429" s="297" t="s">
        <v>197</v>
      </c>
      <c r="H429" s="31">
        <v>0</v>
      </c>
      <c r="I429" s="159"/>
      <c r="J429" s="147"/>
      <c r="K429" s="462"/>
      <c r="L429" s="462">
        <f>F429*H429</f>
        <v>0</v>
      </c>
      <c r="M429" s="463">
        <f>K429+L429</f>
        <v>0</v>
      </c>
      <c r="N429" s="463"/>
      <c r="O429" s="496"/>
      <c r="P429" s="466"/>
      <c r="Q429" s="466"/>
      <c r="T429" s="135"/>
      <c r="U429" s="135"/>
      <c r="V429" s="135"/>
      <c r="W429" s="135"/>
      <c r="X429" s="135"/>
      <c r="Y429" s="133"/>
      <c r="Z429" s="111"/>
      <c r="AA429" s="14"/>
      <c r="AJ429" s="16"/>
      <c r="AK429" s="16"/>
      <c r="AL429" s="16"/>
      <c r="AM429" s="16"/>
    </row>
    <row r="430" spans="1:39" ht="12.75" customHeight="1">
      <c r="A430" s="1">
        <f>A429+1</f>
        <v>54001</v>
      </c>
      <c r="B430" s="16" t="s">
        <v>257</v>
      </c>
      <c r="C430" s="130"/>
      <c r="D430" s="131"/>
      <c r="E430" s="130"/>
      <c r="F430" s="259"/>
      <c r="G430" s="296"/>
      <c r="H430" s="31"/>
      <c r="I430" s="53"/>
      <c r="J430" s="147"/>
      <c r="K430" s="462"/>
      <c r="L430" s="462"/>
      <c r="M430" s="463">
        <f>K430+L430</f>
        <v>0</v>
      </c>
      <c r="N430" s="463"/>
      <c r="O430" s="496"/>
      <c r="P430" s="466"/>
      <c r="Q430" s="466"/>
      <c r="T430" s="135"/>
      <c r="U430" s="135"/>
      <c r="V430" s="135"/>
      <c r="W430" s="135"/>
      <c r="X430" s="135"/>
      <c r="Y430" s="133"/>
      <c r="Z430" s="111"/>
      <c r="AA430" s="14"/>
      <c r="AJ430" s="16"/>
      <c r="AK430" s="16"/>
      <c r="AL430" s="16"/>
      <c r="AM430" s="16"/>
    </row>
    <row r="431" spans="1:39" ht="12.75" customHeight="1">
      <c r="A431" s="1">
        <f>A430+1</f>
        <v>54002</v>
      </c>
      <c r="C431" s="130"/>
      <c r="D431" s="131"/>
      <c r="E431" s="130"/>
      <c r="H431" s="31"/>
      <c r="I431" s="159"/>
      <c r="J431" s="147"/>
      <c r="K431" s="462"/>
      <c r="L431" s="462"/>
      <c r="M431" s="462">
        <f>K431+L431</f>
        <v>0</v>
      </c>
      <c r="N431" s="463"/>
      <c r="O431" s="496"/>
      <c r="P431" s="466"/>
      <c r="Q431" s="466"/>
      <c r="T431" s="135"/>
      <c r="U431" s="135"/>
      <c r="V431" s="135"/>
      <c r="W431" s="135"/>
      <c r="X431" s="135"/>
      <c r="Y431" s="133"/>
      <c r="Z431" s="111"/>
      <c r="AA431" s="14"/>
      <c r="AJ431" s="16"/>
      <c r="AK431" s="16"/>
      <c r="AL431" s="16"/>
      <c r="AM431" s="16"/>
    </row>
    <row r="432" spans="1:39" ht="12.75" customHeight="1">
      <c r="C432" s="130"/>
      <c r="D432" s="131"/>
      <c r="E432" s="130"/>
      <c r="F432" s="32"/>
      <c r="G432" s="132"/>
      <c r="H432" s="269"/>
      <c r="I432" s="159"/>
      <c r="J432" s="159"/>
      <c r="K432" s="465"/>
      <c r="L432" s="465"/>
      <c r="M432" s="465"/>
      <c r="N432" s="501"/>
      <c r="O432" s="496"/>
      <c r="P432" s="502"/>
      <c r="Q432" s="502"/>
      <c r="T432" s="135"/>
      <c r="U432" s="135"/>
      <c r="V432" s="135"/>
      <c r="W432" s="135"/>
      <c r="X432" s="135"/>
      <c r="Y432" s="133"/>
      <c r="Z432" s="111"/>
      <c r="AA432" s="14"/>
    </row>
    <row r="433" spans="1:29" ht="12.75" customHeight="1">
      <c r="B433" s="137" t="s">
        <v>258</v>
      </c>
      <c r="C433" s="138"/>
      <c r="D433" s="139"/>
      <c r="E433" s="138"/>
      <c r="F433" s="25"/>
      <c r="G433" s="140"/>
      <c r="H433" s="267"/>
      <c r="I433" s="267" t="s">
        <v>142</v>
      </c>
      <c r="J433" s="142"/>
      <c r="K433" s="467">
        <f>SUM(K434:K438)</f>
        <v>0</v>
      </c>
      <c r="L433" s="467">
        <f>SUM(L434:L438)</f>
        <v>0</v>
      </c>
      <c r="M433" s="500">
        <f>SUM(M434:M438)</f>
        <v>0</v>
      </c>
      <c r="N433" s="503">
        <f t="shared" ref="N433:P433" si="143">SUM(N434:N438)</f>
        <v>0</v>
      </c>
      <c r="O433" s="500">
        <f t="shared" si="143"/>
        <v>0</v>
      </c>
      <c r="P433" s="500">
        <f t="shared" si="143"/>
        <v>0</v>
      </c>
      <c r="Q433" s="500">
        <f>SUM(Q434:Q438)</f>
        <v>0</v>
      </c>
      <c r="T433" s="135"/>
      <c r="U433" s="135"/>
      <c r="V433" s="135"/>
      <c r="W433" s="135"/>
      <c r="X433" s="135"/>
      <c r="Y433" s="133"/>
      <c r="Z433" s="111"/>
      <c r="AA433" s="14"/>
    </row>
    <row r="434" spans="1:29" ht="12.75" customHeight="1">
      <c r="A434" s="1">
        <v>55000</v>
      </c>
      <c r="B434" s="16" t="s">
        <v>259</v>
      </c>
      <c r="C434" s="130"/>
      <c r="D434" s="131"/>
      <c r="E434" s="130"/>
      <c r="F434" s="259">
        <v>0</v>
      </c>
      <c r="G434" s="297" t="s">
        <v>197</v>
      </c>
      <c r="H434" s="198">
        <v>0</v>
      </c>
      <c r="I434" s="159"/>
      <c r="J434" s="147"/>
      <c r="K434" s="462"/>
      <c r="L434" s="462">
        <f>F434*H434</f>
        <v>0</v>
      </c>
      <c r="M434" s="463">
        <f>K434+L434</f>
        <v>0</v>
      </c>
      <c r="N434" s="463"/>
      <c r="O434" s="466"/>
      <c r="P434" s="496"/>
      <c r="Q434" s="496"/>
      <c r="T434" s="135"/>
      <c r="U434" s="135"/>
      <c r="V434" s="135"/>
      <c r="W434" s="135"/>
      <c r="X434" s="135"/>
      <c r="Y434" s="133"/>
      <c r="Z434" s="111"/>
      <c r="AA434" s="14"/>
    </row>
    <row r="435" spans="1:29" ht="12.75" customHeight="1">
      <c r="A435" s="1">
        <f>A434+1</f>
        <v>55001</v>
      </c>
      <c r="B435" s="16" t="s">
        <v>81</v>
      </c>
      <c r="C435" s="130"/>
      <c r="D435" s="150"/>
      <c r="E435" s="144"/>
      <c r="H435" s="31"/>
      <c r="I435" s="282"/>
      <c r="J435" s="147"/>
      <c r="K435" s="462"/>
      <c r="L435" s="462"/>
      <c r="M435" s="463">
        <f>K435+L435</f>
        <v>0</v>
      </c>
      <c r="N435" s="463"/>
      <c r="O435" s="466"/>
      <c r="P435" s="496"/>
      <c r="Q435" s="496"/>
      <c r="T435" s="135"/>
      <c r="U435" s="135"/>
      <c r="V435" s="135"/>
      <c r="W435" s="135"/>
      <c r="X435" s="135"/>
      <c r="Y435" s="133"/>
      <c r="Z435" s="111"/>
      <c r="AA435" s="14"/>
    </row>
    <row r="436" spans="1:29" ht="12.75" customHeight="1">
      <c r="A436" s="1">
        <f>A435+1</f>
        <v>55002</v>
      </c>
      <c r="B436" s="16" t="s">
        <v>260</v>
      </c>
      <c r="C436" s="130"/>
      <c r="D436" s="131"/>
      <c r="E436" s="130"/>
      <c r="F436" s="32"/>
      <c r="G436" s="132"/>
      <c r="H436" s="269"/>
      <c r="I436" s="159"/>
      <c r="J436" s="147"/>
      <c r="K436" s="462"/>
      <c r="L436" s="462"/>
      <c r="M436" s="463">
        <f>K436+L436</f>
        <v>0</v>
      </c>
      <c r="N436" s="463"/>
      <c r="O436" s="496"/>
      <c r="P436" s="466"/>
      <c r="Q436" s="466"/>
      <c r="T436" s="135"/>
      <c r="U436" s="135"/>
      <c r="V436" s="135"/>
      <c r="W436" s="135"/>
      <c r="X436" s="135"/>
      <c r="Y436" s="133"/>
      <c r="Z436" s="111"/>
      <c r="AA436" s="14"/>
    </row>
    <row r="437" spans="1:29" ht="12.75" customHeight="1">
      <c r="A437" s="1">
        <f>A436+1</f>
        <v>55003</v>
      </c>
      <c r="C437" s="130"/>
      <c r="D437" s="131"/>
      <c r="E437" s="130"/>
      <c r="F437" s="32"/>
      <c r="G437" s="132"/>
      <c r="H437" s="269"/>
      <c r="I437" s="159"/>
      <c r="J437" s="147"/>
      <c r="K437" s="462"/>
      <c r="L437" s="462"/>
      <c r="M437" s="463">
        <f>K437+L437</f>
        <v>0</v>
      </c>
      <c r="N437" s="463"/>
      <c r="O437" s="496"/>
      <c r="P437" s="466"/>
      <c r="Q437" s="466"/>
      <c r="T437" s="135"/>
      <c r="U437" s="135"/>
      <c r="V437" s="135"/>
      <c r="W437" s="135"/>
      <c r="X437" s="135"/>
      <c r="Y437" s="133"/>
      <c r="Z437" s="111"/>
      <c r="AA437" s="14"/>
    </row>
    <row r="438" spans="1:29" ht="12.75" customHeight="1">
      <c r="C438" s="130"/>
      <c r="D438" s="131"/>
      <c r="E438" s="130"/>
      <c r="F438" s="32"/>
      <c r="G438" s="132"/>
      <c r="H438" s="269"/>
      <c r="I438" s="159"/>
      <c r="J438" s="154"/>
      <c r="K438" s="465"/>
      <c r="L438" s="465"/>
      <c r="M438" s="485"/>
      <c r="N438" s="485"/>
      <c r="O438" s="496"/>
      <c r="P438" s="486"/>
      <c r="Q438" s="486"/>
      <c r="T438" s="135"/>
      <c r="U438" s="135"/>
      <c r="V438" s="135"/>
      <c r="W438" s="135"/>
      <c r="X438" s="135"/>
      <c r="Y438" s="133"/>
      <c r="Z438" s="111"/>
      <c r="AA438" s="14"/>
    </row>
    <row r="439" spans="1:29" ht="12.75" customHeight="1">
      <c r="B439" s="137" t="s">
        <v>261</v>
      </c>
      <c r="C439" s="138"/>
      <c r="D439" s="139"/>
      <c r="E439" s="138"/>
      <c r="F439" s="25"/>
      <c r="G439" s="140"/>
      <c r="H439" s="267"/>
      <c r="I439" s="267" t="s">
        <v>142</v>
      </c>
      <c r="J439" s="142"/>
      <c r="K439" s="467">
        <f>SUM(K440:K443)</f>
        <v>0</v>
      </c>
      <c r="L439" s="467">
        <f>SUM(L440:L443)</f>
        <v>0</v>
      </c>
      <c r="M439" s="468">
        <f>SUM(M440:M443)</f>
        <v>0</v>
      </c>
      <c r="N439" s="468">
        <f t="shared" ref="N439:P439" si="144">SUM(N440:N443)</f>
        <v>0</v>
      </c>
      <c r="O439" s="468">
        <f t="shared" si="144"/>
        <v>0</v>
      </c>
      <c r="P439" s="468">
        <f t="shared" si="144"/>
        <v>0</v>
      </c>
      <c r="Q439" s="468">
        <f>SUM(Q440:Q443)</f>
        <v>0</v>
      </c>
      <c r="R439" s="143"/>
      <c r="T439" s="135"/>
      <c r="U439" s="135"/>
      <c r="V439" s="135"/>
      <c r="W439" s="135"/>
      <c r="X439" s="135"/>
      <c r="Y439" s="133"/>
      <c r="Z439" s="111"/>
      <c r="AA439" s="14"/>
    </row>
    <row r="440" spans="1:29" ht="12.75" customHeight="1">
      <c r="A440" s="1">
        <v>56000</v>
      </c>
      <c r="B440" s="16" t="s">
        <v>262</v>
      </c>
      <c r="C440" s="130"/>
      <c r="D440" s="131"/>
      <c r="E440" s="130"/>
      <c r="F440" s="32"/>
      <c r="G440" s="132"/>
      <c r="H440" s="269"/>
      <c r="I440" s="159"/>
      <c r="J440" s="147"/>
      <c r="K440" s="462"/>
      <c r="L440" s="462"/>
      <c r="M440" s="463">
        <f>K440+L440</f>
        <v>0</v>
      </c>
      <c r="N440" s="463"/>
      <c r="O440" s="496"/>
      <c r="P440" s="466"/>
      <c r="Q440" s="466"/>
      <c r="T440" s="135"/>
      <c r="U440" s="135"/>
      <c r="V440" s="135"/>
      <c r="W440" s="135"/>
      <c r="X440" s="135"/>
      <c r="Y440" s="133"/>
      <c r="Z440" s="111"/>
      <c r="AA440" s="14"/>
    </row>
    <row r="441" spans="1:29" ht="12.75" customHeight="1">
      <c r="A441" s="1">
        <f>A440+1</f>
        <v>56001</v>
      </c>
      <c r="B441" s="16" t="s">
        <v>64</v>
      </c>
      <c r="C441" s="130"/>
      <c r="D441" s="131"/>
      <c r="E441" s="130"/>
      <c r="F441" s="32"/>
      <c r="G441" s="132"/>
      <c r="H441" s="269"/>
      <c r="I441" s="159"/>
      <c r="J441" s="147"/>
      <c r="K441" s="462"/>
      <c r="L441" s="462"/>
      <c r="M441" s="463">
        <f>K441+L441</f>
        <v>0</v>
      </c>
      <c r="N441" s="463"/>
      <c r="O441" s="496"/>
      <c r="P441" s="466"/>
      <c r="Q441" s="466"/>
      <c r="T441" s="135"/>
      <c r="U441" s="135"/>
      <c r="V441" s="135"/>
      <c r="W441" s="135"/>
      <c r="X441" s="135"/>
      <c r="Y441" s="133"/>
      <c r="Z441" s="598"/>
    </row>
    <row r="442" spans="1:29" ht="12.75" customHeight="1">
      <c r="A442" s="1">
        <f>A441+1</f>
        <v>56002</v>
      </c>
      <c r="C442" s="130"/>
      <c r="D442" s="131"/>
      <c r="E442" s="130"/>
      <c r="F442" s="32"/>
      <c r="G442" s="132"/>
      <c r="H442" s="269"/>
      <c r="I442" s="159"/>
      <c r="J442" s="147"/>
      <c r="K442" s="462"/>
      <c r="L442" s="462"/>
      <c r="M442" s="463">
        <f>K442+L442</f>
        <v>0</v>
      </c>
      <c r="N442" s="463"/>
      <c r="O442" s="496"/>
      <c r="P442" s="466"/>
      <c r="Q442" s="466"/>
      <c r="T442" s="135"/>
      <c r="U442" s="135"/>
      <c r="V442" s="135"/>
      <c r="W442" s="135"/>
      <c r="X442" s="135"/>
      <c r="Y442" s="133"/>
      <c r="Z442" s="598"/>
      <c r="AA442" s="17"/>
      <c r="AB442" s="17"/>
      <c r="AC442" s="17"/>
    </row>
    <row r="443" spans="1:29" ht="12.75" customHeight="1">
      <c r="C443" s="130"/>
      <c r="D443" s="131"/>
      <c r="E443" s="130"/>
      <c r="F443" s="32"/>
      <c r="G443" s="132"/>
      <c r="H443" s="269"/>
      <c r="I443" s="159"/>
      <c r="J443" s="154"/>
      <c r="K443" s="465"/>
      <c r="L443" s="465"/>
      <c r="M443" s="485"/>
      <c r="N443" s="485"/>
      <c r="O443" s="496"/>
      <c r="P443" s="486"/>
      <c r="Q443" s="486"/>
      <c r="T443" s="135"/>
      <c r="U443" s="135"/>
      <c r="V443" s="135"/>
      <c r="W443" s="135"/>
      <c r="X443" s="135"/>
      <c r="Y443" s="133"/>
      <c r="Z443" s="598"/>
      <c r="AA443" s="17"/>
      <c r="AB443" s="17"/>
      <c r="AC443" s="17"/>
    </row>
    <row r="444" spans="1:29" ht="12.75" customHeight="1">
      <c r="B444" s="137" t="s">
        <v>263</v>
      </c>
      <c r="C444" s="138"/>
      <c r="D444" s="139"/>
      <c r="E444" s="138"/>
      <c r="F444" s="25"/>
      <c r="G444" s="140"/>
      <c r="H444" s="267"/>
      <c r="I444" s="267" t="s">
        <v>142</v>
      </c>
      <c r="J444" s="142"/>
      <c r="K444" s="467">
        <f>SUM(K445:K449)</f>
        <v>0</v>
      </c>
      <c r="L444" s="467">
        <f>SUM(L445:L449)</f>
        <v>0</v>
      </c>
      <c r="M444" s="468">
        <f>SUM(M445:M449)</f>
        <v>0</v>
      </c>
      <c r="N444" s="468">
        <f t="shared" ref="N444:P444" si="145">SUM(N445:N449)</f>
        <v>0</v>
      </c>
      <c r="O444" s="468">
        <f t="shared" si="145"/>
        <v>0</v>
      </c>
      <c r="P444" s="468">
        <f t="shared" si="145"/>
        <v>0</v>
      </c>
      <c r="Q444" s="468">
        <f>SUM(Q445:Q449)</f>
        <v>0</v>
      </c>
      <c r="R444" s="143"/>
      <c r="T444" s="135"/>
      <c r="U444" s="135"/>
      <c r="V444" s="135"/>
      <c r="W444" s="135"/>
      <c r="X444" s="135"/>
      <c r="Y444" s="133"/>
      <c r="Z444" s="598"/>
      <c r="AA444" s="17"/>
      <c r="AB444" s="17"/>
      <c r="AC444" s="17"/>
    </row>
    <row r="445" spans="1:29" ht="12.75" customHeight="1">
      <c r="A445" s="1">
        <v>57000</v>
      </c>
      <c r="B445" s="16" t="s">
        <v>264</v>
      </c>
      <c r="C445" s="130"/>
      <c r="D445" s="131"/>
      <c r="E445" s="130"/>
      <c r="F445" s="298"/>
      <c r="G445" s="297" t="s">
        <v>98</v>
      </c>
      <c r="H445" s="198">
        <v>0</v>
      </c>
      <c r="I445" s="159"/>
      <c r="J445" s="147"/>
      <c r="K445" s="462"/>
      <c r="L445" s="462">
        <f>F445*H445</f>
        <v>0</v>
      </c>
      <c r="M445" s="463">
        <f>K445+L445</f>
        <v>0</v>
      </c>
      <c r="N445" s="463"/>
      <c r="O445" s="496"/>
      <c r="P445" s="466"/>
      <c r="Q445" s="466"/>
      <c r="T445" s="135"/>
      <c r="U445" s="135"/>
      <c r="V445" s="135"/>
      <c r="W445" s="135"/>
      <c r="X445" s="135"/>
      <c r="Y445" s="133"/>
      <c r="Z445" s="598"/>
      <c r="AA445" s="17"/>
      <c r="AB445" s="17"/>
      <c r="AC445" s="17"/>
    </row>
    <row r="446" spans="1:29" ht="12.75" customHeight="1">
      <c r="A446" s="1">
        <f>A445+1</f>
        <v>57001</v>
      </c>
      <c r="B446" s="16" t="s">
        <v>265</v>
      </c>
      <c r="C446" s="130"/>
      <c r="D446" s="131"/>
      <c r="E446" s="130"/>
      <c r="H446" s="31"/>
      <c r="I446" s="159"/>
      <c r="J446" s="147"/>
      <c r="K446" s="462"/>
      <c r="L446" s="462"/>
      <c r="M446" s="463">
        <f>K446+L446</f>
        <v>0</v>
      </c>
      <c r="N446" s="463"/>
      <c r="O446" s="496"/>
      <c r="P446" s="466"/>
      <c r="Q446" s="466"/>
      <c r="T446" s="135"/>
      <c r="U446" s="135"/>
      <c r="V446" s="135"/>
      <c r="W446" s="135"/>
      <c r="X446" s="135"/>
      <c r="Y446" s="133"/>
      <c r="Z446" s="598"/>
      <c r="AA446" s="17"/>
      <c r="AB446" s="17"/>
      <c r="AC446" s="17"/>
    </row>
    <row r="447" spans="1:29" ht="12.75" customHeight="1">
      <c r="A447" s="1">
        <f>A446+1</f>
        <v>57002</v>
      </c>
      <c r="B447" s="16" t="s">
        <v>266</v>
      </c>
      <c r="C447" s="130"/>
      <c r="D447" s="131"/>
      <c r="E447" s="130"/>
      <c r="F447" s="32"/>
      <c r="G447" s="132"/>
      <c r="H447" s="269"/>
      <c r="I447" s="159"/>
      <c r="J447" s="147"/>
      <c r="K447" s="462"/>
      <c r="L447" s="462"/>
      <c r="M447" s="463">
        <f>K447+L447</f>
        <v>0</v>
      </c>
      <c r="N447" s="463"/>
      <c r="O447" s="496"/>
      <c r="P447" s="466"/>
      <c r="Q447" s="466"/>
      <c r="T447" s="135"/>
      <c r="U447" s="135"/>
      <c r="V447" s="135"/>
      <c r="W447" s="135"/>
      <c r="X447" s="135"/>
      <c r="Y447" s="133"/>
      <c r="Z447" s="598"/>
      <c r="AA447" s="17"/>
      <c r="AB447" s="17"/>
      <c r="AC447" s="17"/>
    </row>
    <row r="448" spans="1:29" ht="12.75" customHeight="1">
      <c r="A448" s="1">
        <f>A447+1</f>
        <v>57003</v>
      </c>
      <c r="C448" s="130"/>
      <c r="D448" s="131"/>
      <c r="E448" s="130"/>
      <c r="F448" s="32"/>
      <c r="G448" s="132"/>
      <c r="H448" s="269"/>
      <c r="I448" s="159"/>
      <c r="J448" s="147"/>
      <c r="K448" s="462"/>
      <c r="L448" s="462"/>
      <c r="M448" s="463">
        <f>K448+L448</f>
        <v>0</v>
      </c>
      <c r="N448" s="463"/>
      <c r="O448" s="496"/>
      <c r="P448" s="466"/>
      <c r="Q448" s="466"/>
      <c r="T448" s="135"/>
      <c r="U448" s="135"/>
      <c r="V448" s="135"/>
      <c r="W448" s="135"/>
      <c r="X448" s="135"/>
      <c r="Y448" s="133"/>
      <c r="Z448" s="598"/>
      <c r="AA448" s="17"/>
      <c r="AB448" s="17"/>
      <c r="AC448" s="17"/>
    </row>
    <row r="449" spans="1:40" ht="12.75" customHeight="1">
      <c r="B449" s="32"/>
      <c r="C449" s="144"/>
      <c r="D449" s="150"/>
      <c r="E449" s="144"/>
      <c r="F449" s="32"/>
      <c r="H449" s="299"/>
      <c r="I449" s="159"/>
      <c r="J449" s="154"/>
      <c r="K449" s="465"/>
      <c r="L449" s="465"/>
      <c r="M449" s="463"/>
      <c r="N449" s="463"/>
      <c r="O449" s="496"/>
      <c r="P449" s="466"/>
      <c r="Q449" s="466"/>
      <c r="Z449" s="599"/>
    </row>
    <row r="450" spans="1:40" ht="12.75" customHeight="1" thickBot="1">
      <c r="A450" s="79"/>
      <c r="B450" s="32"/>
      <c r="C450" s="130"/>
      <c r="D450" s="131"/>
      <c r="E450" s="415"/>
      <c r="F450" s="442"/>
      <c r="G450" s="417"/>
      <c r="H450" s="440"/>
      <c r="I450" s="440" t="s">
        <v>593</v>
      </c>
      <c r="J450" s="452"/>
      <c r="K450" s="536">
        <f>K405+K414+K420+K428+K433+K439+K444</f>
        <v>0</v>
      </c>
      <c r="L450" s="536">
        <f>L405+L414+L420+L428+L433+L439+L444</f>
        <v>0</v>
      </c>
      <c r="M450" s="536">
        <f>M405+M414+M420+M428+M433+M439+M444</f>
        <v>0</v>
      </c>
      <c r="N450" s="536">
        <f t="shared" ref="N450:P450" si="146">N405+N414+N420+N428+N433+N439+N444</f>
        <v>0</v>
      </c>
      <c r="O450" s="536">
        <f t="shared" si="146"/>
        <v>0</v>
      </c>
      <c r="P450" s="537">
        <f t="shared" si="146"/>
        <v>0</v>
      </c>
      <c r="Q450" s="537">
        <f>Q405+Q414+Q420+Q428+Q433+Q439+Q444</f>
        <v>0</v>
      </c>
      <c r="T450" s="135"/>
      <c r="U450" s="135"/>
      <c r="V450" s="135"/>
      <c r="W450" s="135"/>
      <c r="X450" s="135"/>
      <c r="Y450" s="133"/>
      <c r="Z450" s="598"/>
      <c r="AN450" s="17"/>
    </row>
    <row r="451" spans="1:40" ht="12.75" customHeight="1" thickBot="1">
      <c r="A451" s="517"/>
      <c r="B451" s="518"/>
      <c r="C451" s="519"/>
      <c r="D451" s="520"/>
      <c r="E451" s="519"/>
      <c r="F451" s="521"/>
      <c r="G451" s="521"/>
      <c r="H451" s="522"/>
      <c r="I451" s="551"/>
      <c r="J451" s="552"/>
      <c r="K451" s="553"/>
      <c r="L451" s="553"/>
      <c r="M451" s="553"/>
      <c r="N451" s="553"/>
      <c r="O451" s="553"/>
      <c r="P451" s="553"/>
      <c r="Q451" s="553"/>
      <c r="T451" s="135"/>
      <c r="U451" s="135"/>
      <c r="V451" s="135"/>
      <c r="W451" s="135"/>
      <c r="X451" s="135"/>
      <c r="Z451" s="54"/>
      <c r="AA451" s="14"/>
    </row>
    <row r="452" spans="1:40" ht="12.75" customHeight="1">
      <c r="C452" s="144"/>
      <c r="D452" s="150"/>
      <c r="E452" s="144"/>
      <c r="F452" s="18"/>
      <c r="G452" s="264"/>
      <c r="H452" s="17"/>
      <c r="I452" s="159"/>
      <c r="J452" s="154"/>
      <c r="K452" s="554"/>
      <c r="L452" s="554"/>
      <c r="M452" s="555"/>
      <c r="N452" s="555"/>
      <c r="O452" s="555"/>
      <c r="P452" s="555"/>
      <c r="Q452" s="555"/>
      <c r="T452" s="135"/>
      <c r="U452" s="135"/>
      <c r="V452" s="135"/>
      <c r="W452" s="135"/>
      <c r="X452" s="135"/>
      <c r="AA452" s="14"/>
    </row>
    <row r="453" spans="1:40" ht="36">
      <c r="A453" s="79" t="s">
        <v>157</v>
      </c>
      <c r="B453" s="32" t="s">
        <v>601</v>
      </c>
      <c r="C453" s="144"/>
      <c r="D453" s="150"/>
      <c r="E453" s="144"/>
      <c r="F453" s="18"/>
      <c r="G453" s="16"/>
      <c r="H453" s="244"/>
      <c r="I453" s="203"/>
      <c r="J453" s="179"/>
      <c r="K453" s="474" t="s">
        <v>440</v>
      </c>
      <c r="L453" s="475" t="s">
        <v>441</v>
      </c>
      <c r="M453" s="476" t="s">
        <v>428</v>
      </c>
      <c r="N453" s="477" t="s">
        <v>430</v>
      </c>
      <c r="O453" s="477" t="s">
        <v>431</v>
      </c>
      <c r="P453" s="477" t="s">
        <v>432</v>
      </c>
      <c r="Q453" s="459" t="s">
        <v>668</v>
      </c>
      <c r="T453" s="135"/>
      <c r="U453" s="135"/>
      <c r="V453" s="135"/>
      <c r="W453" s="135"/>
      <c r="X453" s="135"/>
      <c r="AA453" s="14"/>
    </row>
    <row r="454" spans="1:40" ht="12.75" customHeight="1">
      <c r="B454" s="137" t="s">
        <v>351</v>
      </c>
      <c r="C454" s="155"/>
      <c r="D454" s="156"/>
      <c r="E454" s="155"/>
      <c r="F454" s="161"/>
      <c r="G454" s="83"/>
      <c r="H454" s="141"/>
      <c r="I454" s="141" t="s">
        <v>142</v>
      </c>
      <c r="J454" s="183"/>
      <c r="K454" s="460">
        <f>SUM(K455:K466)</f>
        <v>0</v>
      </c>
      <c r="L454" s="460">
        <f>SUM(L455:L466)</f>
        <v>0</v>
      </c>
      <c r="M454" s="478">
        <f>SUM(M455:M466)</f>
        <v>0</v>
      </c>
      <c r="N454" s="478">
        <f t="shared" ref="N454:P454" si="147">SUM(N455:N466)</f>
        <v>0</v>
      </c>
      <c r="O454" s="478">
        <f t="shared" si="147"/>
        <v>0</v>
      </c>
      <c r="P454" s="478">
        <f t="shared" si="147"/>
        <v>0</v>
      </c>
      <c r="Q454" s="478">
        <f>SUM(Q455:Q466)</f>
        <v>0</v>
      </c>
      <c r="R454" s="143"/>
      <c r="T454" s="135"/>
      <c r="U454" s="135"/>
      <c r="V454" s="135"/>
      <c r="W454" s="135"/>
      <c r="X454" s="135"/>
      <c r="AA454" s="14"/>
      <c r="AB454" s="30"/>
      <c r="AC454" s="18"/>
      <c r="AD454" s="31"/>
      <c r="AE454" s="31"/>
    </row>
    <row r="455" spans="1:40" ht="12.75" customHeight="1">
      <c r="A455" s="1">
        <v>61000</v>
      </c>
      <c r="B455" s="16" t="s">
        <v>267</v>
      </c>
      <c r="C455" s="144"/>
      <c r="D455" s="150"/>
      <c r="E455" s="144"/>
      <c r="F455" s="300">
        <f>SUM(S114:S331)</f>
        <v>0</v>
      </c>
      <c r="G455" s="318" t="s">
        <v>197</v>
      </c>
      <c r="H455" s="198">
        <v>0</v>
      </c>
      <c r="I455" s="216"/>
      <c r="J455" s="301"/>
      <c r="K455" s="472"/>
      <c r="L455" s="462">
        <f>F455*H455</f>
        <v>0</v>
      </c>
      <c r="M455" s="463">
        <f>K455+L455</f>
        <v>0</v>
      </c>
      <c r="N455" s="463"/>
      <c r="O455" s="496"/>
      <c r="P455" s="466"/>
      <c r="Q455" s="466"/>
      <c r="T455" s="135"/>
      <c r="U455" s="135"/>
      <c r="V455" s="135"/>
      <c r="W455" s="135"/>
      <c r="X455" s="135"/>
      <c r="AA455" s="302" t="s">
        <v>75</v>
      </c>
      <c r="AB455" s="303"/>
      <c r="AC455" s="304"/>
      <c r="AD455" s="305"/>
      <c r="AE455" s="305"/>
      <c r="AF455" s="170"/>
    </row>
    <row r="456" spans="1:40" ht="12.75" customHeight="1">
      <c r="A456" s="1">
        <f>A455+1</f>
        <v>61001</v>
      </c>
      <c r="B456" s="16" t="s">
        <v>594</v>
      </c>
      <c r="C456" s="144"/>
      <c r="D456" s="150"/>
      <c r="E456" s="144"/>
      <c r="F456" s="300">
        <f>SUM(S333:S382)-S371</f>
        <v>0</v>
      </c>
      <c r="G456" s="318" t="s">
        <v>197</v>
      </c>
      <c r="H456" s="198">
        <v>0</v>
      </c>
      <c r="I456" s="216"/>
      <c r="J456" s="301"/>
      <c r="K456" s="472"/>
      <c r="L456" s="462">
        <f t="shared" ref="L456:L460" si="148">F456*H456</f>
        <v>0</v>
      </c>
      <c r="M456" s="463">
        <f>K456+L456</f>
        <v>0</v>
      </c>
      <c r="N456" s="463"/>
      <c r="O456" s="496"/>
      <c r="P456" s="466"/>
      <c r="Q456" s="466"/>
      <c r="T456" s="135"/>
      <c r="U456" s="135"/>
      <c r="V456" s="135"/>
      <c r="W456" s="135"/>
      <c r="X456" s="135"/>
      <c r="AA456" s="302" t="s">
        <v>650</v>
      </c>
      <c r="AB456" s="303"/>
      <c r="AC456" s="304"/>
      <c r="AD456" s="305"/>
      <c r="AE456" s="305"/>
      <c r="AF456" s="170"/>
    </row>
    <row r="457" spans="1:40" ht="12.75" customHeight="1">
      <c r="A457" s="1">
        <f t="shared" ref="A457:A465" si="149">A456+1</f>
        <v>61002</v>
      </c>
      <c r="B457" s="16" t="s">
        <v>164</v>
      </c>
      <c r="C457" s="144"/>
      <c r="D457" s="150"/>
      <c r="E457" s="144"/>
      <c r="F457" s="306">
        <f>SUM(T114:T331)</f>
        <v>0</v>
      </c>
      <c r="G457" s="318" t="s">
        <v>197</v>
      </c>
      <c r="H457" s="198">
        <v>0</v>
      </c>
      <c r="I457" s="203"/>
      <c r="J457" s="147"/>
      <c r="K457" s="462"/>
      <c r="L457" s="462">
        <f t="shared" si="148"/>
        <v>0</v>
      </c>
      <c r="M457" s="463">
        <f t="shared" ref="M457:M464" si="150">K457+L457</f>
        <v>0</v>
      </c>
      <c r="N457" s="463"/>
      <c r="O457" s="496"/>
      <c r="P457" s="466"/>
      <c r="Q457" s="466"/>
      <c r="T457" s="135"/>
      <c r="U457" s="135"/>
      <c r="V457" s="135"/>
      <c r="W457" s="135"/>
      <c r="X457" s="135"/>
      <c r="AA457" s="42" t="s">
        <v>180</v>
      </c>
      <c r="AB457" s="148"/>
      <c r="AC457" s="46"/>
      <c r="AD457" s="149"/>
      <c r="AE457" s="149"/>
      <c r="AF457" s="46"/>
    </row>
    <row r="458" spans="1:40" ht="12.75" customHeight="1">
      <c r="A458" s="1">
        <f t="shared" si="149"/>
        <v>61003</v>
      </c>
      <c r="B458" s="16" t="s">
        <v>587</v>
      </c>
      <c r="C458" s="144"/>
      <c r="D458" s="150"/>
      <c r="E458" s="144"/>
      <c r="F458" s="307">
        <f>SUM(T333:T382)-T371</f>
        <v>0</v>
      </c>
      <c r="G458" s="318" t="s">
        <v>197</v>
      </c>
      <c r="H458" s="198">
        <v>0</v>
      </c>
      <c r="I458" s="203"/>
      <c r="J458" s="147"/>
      <c r="K458" s="462"/>
      <c r="L458" s="462">
        <f t="shared" si="148"/>
        <v>0</v>
      </c>
      <c r="M458" s="463">
        <f t="shared" si="150"/>
        <v>0</v>
      </c>
      <c r="N458" s="463"/>
      <c r="O458" s="496"/>
      <c r="P458" s="466"/>
      <c r="Q458" s="466"/>
      <c r="T458" s="135"/>
      <c r="U458" s="135"/>
      <c r="V458" s="135"/>
      <c r="W458" s="135"/>
      <c r="X458" s="135"/>
      <c r="AA458" s="37" t="s">
        <v>651</v>
      </c>
      <c r="AB458" s="151"/>
      <c r="AC458" s="308"/>
      <c r="AD458" s="152"/>
      <c r="AE458" s="152"/>
      <c r="AF458" s="41"/>
    </row>
    <row r="459" spans="1:40" ht="12.75" customHeight="1">
      <c r="A459" s="1">
        <f t="shared" si="149"/>
        <v>61004</v>
      </c>
      <c r="B459" s="16" t="s">
        <v>286</v>
      </c>
      <c r="C459" s="144"/>
      <c r="D459" s="150"/>
      <c r="E459" s="144"/>
      <c r="F459" s="309">
        <f>T371</f>
        <v>0</v>
      </c>
      <c r="G459" s="318" t="s">
        <v>197</v>
      </c>
      <c r="H459" s="198">
        <v>0</v>
      </c>
      <c r="I459" s="203"/>
      <c r="J459" s="147"/>
      <c r="K459" s="462"/>
      <c r="L459" s="462">
        <f t="shared" si="148"/>
        <v>0</v>
      </c>
      <c r="M459" s="463">
        <f t="shared" si="150"/>
        <v>0</v>
      </c>
      <c r="N459" s="463"/>
      <c r="O459" s="496"/>
      <c r="P459" s="466"/>
      <c r="Q459" s="466"/>
      <c r="T459" s="135"/>
      <c r="U459" s="135"/>
      <c r="V459" s="135"/>
      <c r="W459" s="135"/>
      <c r="X459" s="135"/>
      <c r="AA459" s="236" t="s">
        <v>181</v>
      </c>
      <c r="AB459" s="237"/>
      <c r="AC459" s="310"/>
      <c r="AD459" s="239"/>
      <c r="AE459" s="239"/>
      <c r="AF459" s="238"/>
    </row>
    <row r="460" spans="1:40" ht="12.75" customHeight="1">
      <c r="A460" s="1">
        <f t="shared" si="149"/>
        <v>61005</v>
      </c>
      <c r="B460" s="16" t="s">
        <v>505</v>
      </c>
      <c r="C460" s="144"/>
      <c r="D460" s="150"/>
      <c r="E460" s="144"/>
      <c r="F460" s="306">
        <f>$G$22</f>
        <v>0</v>
      </c>
      <c r="G460" s="318" t="s">
        <v>197</v>
      </c>
      <c r="H460" s="198">
        <v>0</v>
      </c>
      <c r="I460" s="203"/>
      <c r="J460" s="147"/>
      <c r="K460" s="462"/>
      <c r="L460" s="462">
        <f t="shared" si="148"/>
        <v>0</v>
      </c>
      <c r="M460" s="463">
        <f t="shared" si="150"/>
        <v>0</v>
      </c>
      <c r="N460" s="463"/>
      <c r="O460" s="496"/>
      <c r="P460" s="466"/>
      <c r="Q460" s="466"/>
      <c r="T460" s="135"/>
      <c r="U460" s="135"/>
      <c r="V460" s="135"/>
      <c r="W460" s="135"/>
      <c r="X460" s="135"/>
      <c r="AA460" s="14"/>
      <c r="AB460" s="16"/>
      <c r="AD460" s="16"/>
      <c r="AE460" s="16"/>
    </row>
    <row r="461" spans="1:40" ht="12.75" customHeight="1">
      <c r="A461" s="1">
        <f t="shared" si="149"/>
        <v>61006</v>
      </c>
      <c r="B461" s="16" t="s">
        <v>247</v>
      </c>
      <c r="C461" s="146" t="s">
        <v>116</v>
      </c>
      <c r="D461" s="150"/>
      <c r="E461" s="16"/>
      <c r="F461" s="293"/>
      <c r="G461" s="312"/>
      <c r="H461" s="313"/>
      <c r="I461" s="203"/>
      <c r="J461" s="147"/>
      <c r="K461" s="462"/>
      <c r="L461" s="462">
        <v>0</v>
      </c>
      <c r="M461" s="463">
        <f t="shared" si="150"/>
        <v>0</v>
      </c>
      <c r="N461" s="463"/>
      <c r="O461" s="496"/>
      <c r="P461" s="466"/>
      <c r="Q461" s="466"/>
      <c r="T461" s="135"/>
      <c r="U461" s="135"/>
      <c r="V461" s="135"/>
      <c r="W461" s="135"/>
      <c r="X461" s="135"/>
      <c r="AA461" s="14"/>
      <c r="AB461" s="16"/>
      <c r="AD461" s="16"/>
      <c r="AE461" s="16"/>
    </row>
    <row r="462" spans="1:40" ht="12.75" customHeight="1">
      <c r="A462" s="1">
        <f t="shared" si="149"/>
        <v>61007</v>
      </c>
      <c r="B462" s="16" t="s">
        <v>165</v>
      </c>
      <c r="C462" s="144"/>
      <c r="D462" s="150"/>
      <c r="E462" s="144"/>
      <c r="F462" s="314">
        <v>0</v>
      </c>
      <c r="G462" s="318" t="s">
        <v>197</v>
      </c>
      <c r="H462" s="313">
        <v>0</v>
      </c>
      <c r="I462" s="203"/>
      <c r="J462" s="147"/>
      <c r="K462" s="462"/>
      <c r="L462" s="462">
        <f>F462*H462</f>
        <v>0</v>
      </c>
      <c r="M462" s="463">
        <f>K462+L462</f>
        <v>0</v>
      </c>
      <c r="N462" s="463"/>
      <c r="O462" s="496"/>
      <c r="P462" s="466"/>
      <c r="Q462" s="466"/>
      <c r="T462" s="135"/>
      <c r="U462" s="135"/>
      <c r="V462" s="135"/>
      <c r="W462" s="135"/>
      <c r="X462" s="135"/>
      <c r="AA462" s="14"/>
      <c r="AC462" s="54"/>
    </row>
    <row r="463" spans="1:40" ht="12.75" customHeight="1">
      <c r="A463" s="1">
        <f t="shared" si="149"/>
        <v>61008</v>
      </c>
      <c r="B463" s="16" t="s">
        <v>65</v>
      </c>
      <c r="C463" s="146"/>
      <c r="D463" s="150"/>
      <c r="E463" s="144"/>
      <c r="F463" s="315">
        <f>SUM(U114:U331)</f>
        <v>0</v>
      </c>
      <c r="G463" s="318" t="s">
        <v>197</v>
      </c>
      <c r="H463" s="313">
        <v>0</v>
      </c>
      <c r="I463" s="203"/>
      <c r="J463" s="147"/>
      <c r="K463" s="462"/>
      <c r="L463" s="462">
        <f>F463*H463</f>
        <v>0</v>
      </c>
      <c r="M463" s="463">
        <f t="shared" si="150"/>
        <v>0</v>
      </c>
      <c r="N463" s="463"/>
      <c r="O463" s="496"/>
      <c r="P463" s="466"/>
      <c r="Q463" s="466"/>
      <c r="T463" s="135"/>
      <c r="U463" s="135"/>
      <c r="V463" s="135"/>
      <c r="W463" s="135"/>
      <c r="X463" s="135"/>
      <c r="AA463" s="316" t="s">
        <v>87</v>
      </c>
      <c r="AB463" s="186"/>
      <c r="AC463" s="317"/>
      <c r="AD463" s="188"/>
      <c r="AE463" s="188"/>
    </row>
    <row r="464" spans="1:40" ht="12.75" customHeight="1">
      <c r="A464" s="1">
        <f t="shared" si="149"/>
        <v>61009</v>
      </c>
      <c r="B464" s="16" t="s">
        <v>268</v>
      </c>
      <c r="C464" s="144"/>
      <c r="D464" s="150"/>
      <c r="E464" s="144"/>
      <c r="F464" s="314"/>
      <c r="G464" s="318"/>
      <c r="H464" s="313"/>
      <c r="I464" s="203"/>
      <c r="J464" s="147"/>
      <c r="K464" s="462"/>
      <c r="L464" s="462">
        <v>0</v>
      </c>
      <c r="M464" s="463">
        <f t="shared" si="150"/>
        <v>0</v>
      </c>
      <c r="N464" s="463"/>
      <c r="O464" s="496"/>
      <c r="P464" s="466"/>
      <c r="Q464" s="466"/>
      <c r="T464" s="135"/>
      <c r="U464" s="135"/>
      <c r="V464" s="135"/>
      <c r="W464" s="135"/>
      <c r="X464" s="135"/>
      <c r="AA464" s="14"/>
      <c r="AC464" s="54"/>
    </row>
    <row r="465" spans="1:42" ht="12.75" customHeight="1">
      <c r="A465" s="1">
        <f t="shared" si="149"/>
        <v>61010</v>
      </c>
      <c r="C465" s="144"/>
      <c r="D465" s="150"/>
      <c r="E465" s="144"/>
      <c r="F465" s="318"/>
      <c r="G465" s="259"/>
      <c r="H465" s="319"/>
      <c r="I465" s="203"/>
      <c r="J465" s="147"/>
      <c r="K465" s="462"/>
      <c r="L465" s="462">
        <v>0</v>
      </c>
      <c r="M465" s="463">
        <f>K465+L465</f>
        <v>0</v>
      </c>
      <c r="N465" s="463"/>
      <c r="O465" s="496"/>
      <c r="P465" s="466"/>
      <c r="Q465" s="466"/>
      <c r="T465" s="135"/>
      <c r="U465" s="135"/>
      <c r="V465" s="135"/>
      <c r="W465" s="135"/>
      <c r="X465" s="135"/>
      <c r="AA465" s="14"/>
      <c r="AC465" s="54"/>
    </row>
    <row r="466" spans="1:42" ht="12.75" customHeight="1">
      <c r="C466" s="144"/>
      <c r="D466" s="150"/>
      <c r="E466" s="144"/>
      <c r="F466" s="318"/>
      <c r="G466" s="259"/>
      <c r="H466" s="319"/>
      <c r="I466" s="203"/>
      <c r="J466" s="147"/>
      <c r="K466" s="462"/>
      <c r="L466" s="462"/>
      <c r="M466" s="463"/>
      <c r="N466" s="493"/>
      <c r="O466" s="496"/>
      <c r="P466" s="494"/>
      <c r="Q466" s="494"/>
      <c r="T466" s="135"/>
      <c r="U466" s="135"/>
      <c r="V466" s="135"/>
      <c r="W466" s="135"/>
      <c r="X466" s="135"/>
      <c r="AA466" s="14"/>
      <c r="AC466" s="54"/>
    </row>
    <row r="467" spans="1:42" s="32" customFormat="1" ht="12.75" customHeight="1">
      <c r="A467" s="79"/>
      <c r="B467" s="137" t="s">
        <v>353</v>
      </c>
      <c r="C467" s="138"/>
      <c r="D467" s="139"/>
      <c r="E467" s="138"/>
      <c r="F467" s="292"/>
      <c r="G467" s="25"/>
      <c r="H467" s="141"/>
      <c r="I467" s="141" t="s">
        <v>142</v>
      </c>
      <c r="J467" s="183"/>
      <c r="K467" s="460">
        <f>SUM(K468:K474)</f>
        <v>0</v>
      </c>
      <c r="L467" s="460">
        <f>SUM(L468:L474)</f>
        <v>0</v>
      </c>
      <c r="M467" s="478">
        <f>SUM(M468:M474)</f>
        <v>0</v>
      </c>
      <c r="N467" s="478">
        <f t="shared" ref="N467:P467" si="151">SUM(N468:N474)</f>
        <v>0</v>
      </c>
      <c r="O467" s="478">
        <f t="shared" si="151"/>
        <v>0</v>
      </c>
      <c r="P467" s="478">
        <f t="shared" si="151"/>
        <v>0</v>
      </c>
      <c r="Q467" s="478">
        <f>SUM(Q468:Q474)</f>
        <v>0</v>
      </c>
      <c r="R467" s="143"/>
      <c r="S467" s="10"/>
      <c r="T467" s="135"/>
      <c r="U467" s="135"/>
      <c r="V467" s="135"/>
      <c r="W467" s="135"/>
      <c r="X467" s="135"/>
      <c r="Y467" s="133"/>
      <c r="Z467" s="111"/>
      <c r="AA467" s="14"/>
      <c r="AB467" s="15"/>
      <c r="AC467" s="16"/>
      <c r="AD467" s="17"/>
      <c r="AE467" s="17"/>
      <c r="AF467" s="16"/>
      <c r="AG467" s="16"/>
      <c r="AH467" s="16"/>
      <c r="AI467" s="16"/>
      <c r="AJ467" s="52"/>
      <c r="AK467" s="162"/>
      <c r="AL467" s="19"/>
      <c r="AM467" s="20"/>
      <c r="AN467" s="16"/>
      <c r="AO467" s="17"/>
      <c r="AP467" s="16"/>
    </row>
    <row r="468" spans="1:42" ht="12.75" customHeight="1">
      <c r="A468" s="1">
        <v>62000</v>
      </c>
      <c r="B468" s="16" t="s">
        <v>595</v>
      </c>
      <c r="C468" s="144"/>
      <c r="D468" s="150"/>
      <c r="E468" s="144"/>
      <c r="F468" s="320">
        <f>SUM(V114:V331)</f>
        <v>0</v>
      </c>
      <c r="G468" s="318" t="s">
        <v>270</v>
      </c>
      <c r="H468" s="313">
        <v>0</v>
      </c>
      <c r="I468" s="203"/>
      <c r="J468" s="147"/>
      <c r="K468" s="462"/>
      <c r="L468" s="462">
        <f>F468*H468</f>
        <v>0</v>
      </c>
      <c r="M468" s="463">
        <f t="shared" ref="M468:M473" si="152">K468+L468</f>
        <v>0</v>
      </c>
      <c r="N468" s="463"/>
      <c r="O468" s="496"/>
      <c r="P468" s="466"/>
      <c r="Q468" s="466"/>
      <c r="T468" s="135"/>
      <c r="U468" s="135"/>
      <c r="V468" s="135"/>
      <c r="W468" s="135"/>
      <c r="X468" s="135"/>
      <c r="AA468" s="42" t="s">
        <v>88</v>
      </c>
      <c r="AB468" s="148"/>
      <c r="AC468" s="46"/>
      <c r="AD468" s="149"/>
      <c r="AE468" s="149"/>
      <c r="AF468" s="46"/>
      <c r="AJ468" s="52"/>
      <c r="AK468" s="162"/>
      <c r="AO468" s="17"/>
    </row>
    <row r="469" spans="1:42" ht="12.75" customHeight="1">
      <c r="A469" s="1">
        <f>A468+1</f>
        <v>62001</v>
      </c>
      <c r="B469" s="16" t="s">
        <v>460</v>
      </c>
      <c r="C469" s="144"/>
      <c r="D469" s="150"/>
      <c r="E469" s="144"/>
      <c r="F469" s="307">
        <f>SUM(W114:W331)</f>
        <v>0</v>
      </c>
      <c r="G469" s="318" t="s">
        <v>99</v>
      </c>
      <c r="H469" s="313">
        <v>0</v>
      </c>
      <c r="I469" s="203"/>
      <c r="J469" s="147"/>
      <c r="K469" s="462">
        <f>F469*H469</f>
        <v>0</v>
      </c>
      <c r="L469" s="462"/>
      <c r="M469" s="463">
        <f t="shared" si="152"/>
        <v>0</v>
      </c>
      <c r="N469" s="463"/>
      <c r="O469" s="466"/>
      <c r="P469" s="466"/>
      <c r="Q469" s="466"/>
      <c r="T469" s="135"/>
      <c r="U469" s="135"/>
      <c r="V469" s="135"/>
      <c r="W469" s="135"/>
      <c r="X469" s="135"/>
      <c r="AA469" s="37" t="s">
        <v>89</v>
      </c>
      <c r="AB469" s="151"/>
      <c r="AC469" s="308"/>
      <c r="AD469" s="152"/>
      <c r="AE469" s="152"/>
      <c r="AF469" s="41"/>
      <c r="AJ469" s="52"/>
      <c r="AK469" s="162"/>
      <c r="AO469" s="17"/>
    </row>
    <row r="470" spans="1:42" ht="12.75" customHeight="1">
      <c r="A470" s="1">
        <f>A469+1</f>
        <v>62002</v>
      </c>
      <c r="B470" s="16" t="s">
        <v>596</v>
      </c>
      <c r="C470" s="144"/>
      <c r="D470" s="150"/>
      <c r="E470" s="144"/>
      <c r="F470" s="309">
        <f>SUM(V333:V383)</f>
        <v>0</v>
      </c>
      <c r="G470" s="318" t="s">
        <v>99</v>
      </c>
      <c r="H470" s="313">
        <v>0</v>
      </c>
      <c r="I470" s="203"/>
      <c r="J470" s="147"/>
      <c r="K470" s="462"/>
      <c r="L470" s="462">
        <f>F470*H470</f>
        <v>0</v>
      </c>
      <c r="M470" s="463">
        <f t="shared" si="152"/>
        <v>0</v>
      </c>
      <c r="N470" s="463"/>
      <c r="O470" s="496"/>
      <c r="P470" s="466"/>
      <c r="Q470" s="466"/>
      <c r="T470" s="135"/>
      <c r="U470" s="135"/>
      <c r="V470" s="135"/>
      <c r="W470" s="135"/>
      <c r="X470" s="135"/>
      <c r="AA470" s="236" t="s">
        <v>648</v>
      </c>
      <c r="AB470" s="237"/>
      <c r="AC470" s="310"/>
      <c r="AD470" s="239"/>
      <c r="AE470" s="239"/>
      <c r="AF470" s="238"/>
      <c r="AJ470" s="52"/>
      <c r="AK470" s="162"/>
      <c r="AO470" s="17"/>
    </row>
    <row r="471" spans="1:42" ht="12.75" customHeight="1">
      <c r="A471" s="1">
        <f>A470+1</f>
        <v>62003</v>
      </c>
      <c r="B471" s="16" t="s">
        <v>597</v>
      </c>
      <c r="C471" s="144"/>
      <c r="D471" s="150"/>
      <c r="E471" s="144"/>
      <c r="F471" s="306">
        <f>SUM(W333:W383)</f>
        <v>0</v>
      </c>
      <c r="G471" s="318" t="s">
        <v>99</v>
      </c>
      <c r="H471" s="313">
        <v>0</v>
      </c>
      <c r="I471" s="203"/>
      <c r="J471" s="147"/>
      <c r="K471" s="462">
        <f>F471*H471</f>
        <v>0</v>
      </c>
      <c r="L471" s="462"/>
      <c r="M471" s="463">
        <f t="shared" si="152"/>
        <v>0</v>
      </c>
      <c r="N471" s="463"/>
      <c r="O471" s="466"/>
      <c r="P471" s="466"/>
      <c r="Q471" s="466"/>
      <c r="T471" s="135"/>
      <c r="U471" s="135"/>
      <c r="V471" s="135"/>
      <c r="W471" s="135"/>
      <c r="X471" s="135"/>
      <c r="AA471" s="42" t="s">
        <v>649</v>
      </c>
      <c r="AB471" s="148"/>
      <c r="AC471" s="311"/>
      <c r="AD471" s="149"/>
      <c r="AE471" s="149"/>
      <c r="AF471" s="46"/>
      <c r="AJ471" s="52"/>
      <c r="AK471" s="162"/>
      <c r="AO471" s="17"/>
    </row>
    <row r="472" spans="1:42" ht="12.75" customHeight="1">
      <c r="A472" s="1">
        <f>A471+1</f>
        <v>62004</v>
      </c>
      <c r="B472" s="16" t="s">
        <v>165</v>
      </c>
      <c r="C472" s="144"/>
      <c r="D472" s="150"/>
      <c r="E472" s="144"/>
      <c r="F472" s="314">
        <v>0</v>
      </c>
      <c r="G472" s="318" t="s">
        <v>99</v>
      </c>
      <c r="H472" s="313">
        <v>0</v>
      </c>
      <c r="I472" s="203"/>
      <c r="J472" s="147"/>
      <c r="K472" s="462"/>
      <c r="L472" s="462">
        <f>F472*H472</f>
        <v>0</v>
      </c>
      <c r="M472" s="463">
        <f t="shared" si="152"/>
        <v>0</v>
      </c>
      <c r="N472" s="463"/>
      <c r="O472" s="496"/>
      <c r="P472" s="466"/>
      <c r="Q472" s="466"/>
      <c r="T472" s="135"/>
      <c r="U472" s="135"/>
      <c r="V472" s="135"/>
      <c r="W472" s="135"/>
      <c r="X472" s="135"/>
      <c r="AA472" s="14"/>
      <c r="AJ472" s="52"/>
      <c r="AK472" s="162"/>
      <c r="AO472" s="17"/>
    </row>
    <row r="473" spans="1:42" ht="12.75" customHeight="1">
      <c r="A473" s="1">
        <f>A472+1</f>
        <v>62005</v>
      </c>
      <c r="C473" s="144"/>
      <c r="D473" s="150"/>
      <c r="E473" s="144"/>
      <c r="F473" s="318"/>
      <c r="G473" s="318"/>
      <c r="H473" s="313"/>
      <c r="I473" s="203"/>
      <c r="J473" s="147"/>
      <c r="K473" s="462"/>
      <c r="L473" s="462"/>
      <c r="M473" s="463">
        <f t="shared" si="152"/>
        <v>0</v>
      </c>
      <c r="N473" s="463"/>
      <c r="O473" s="496"/>
      <c r="P473" s="466"/>
      <c r="Q473" s="466"/>
      <c r="T473" s="135"/>
      <c r="U473" s="135"/>
      <c r="V473" s="135"/>
      <c r="W473" s="135"/>
      <c r="X473" s="135"/>
      <c r="AA473" s="14"/>
      <c r="AJ473" s="52"/>
      <c r="AK473" s="162"/>
      <c r="AO473" s="17"/>
    </row>
    <row r="474" spans="1:42" ht="12.75" customHeight="1">
      <c r="C474" s="144"/>
      <c r="D474" s="150"/>
      <c r="E474" s="144"/>
      <c r="F474" s="318"/>
      <c r="G474" s="259"/>
      <c r="H474" s="319"/>
      <c r="I474" s="203"/>
      <c r="J474" s="291"/>
      <c r="K474" s="472"/>
      <c r="L474" s="472"/>
      <c r="M474" s="493"/>
      <c r="N474" s="493"/>
      <c r="O474" s="496"/>
      <c r="P474" s="494"/>
      <c r="Q474" s="494"/>
      <c r="T474" s="135"/>
      <c r="U474" s="135"/>
      <c r="V474" s="135"/>
      <c r="W474" s="135"/>
      <c r="X474" s="135"/>
      <c r="AA474" s="14"/>
      <c r="AJ474" s="52"/>
      <c r="AK474" s="162"/>
      <c r="AO474" s="17"/>
    </row>
    <row r="475" spans="1:42" s="32" customFormat="1" ht="12.75" customHeight="1">
      <c r="A475" s="79"/>
      <c r="B475" s="137" t="s">
        <v>598</v>
      </c>
      <c r="C475" s="138"/>
      <c r="D475" s="139"/>
      <c r="E475" s="138"/>
      <c r="F475" s="292"/>
      <c r="G475" s="25"/>
      <c r="H475" s="141"/>
      <c r="I475" s="141" t="s">
        <v>142</v>
      </c>
      <c r="J475" s="183"/>
      <c r="K475" s="460">
        <f>SUM(K476:K481)</f>
        <v>0</v>
      </c>
      <c r="L475" s="460">
        <f>SUM(L476:L481)</f>
        <v>0</v>
      </c>
      <c r="M475" s="478">
        <f>SUM(M476:M481)</f>
        <v>0</v>
      </c>
      <c r="N475" s="478">
        <f t="shared" ref="N475:P475" si="153">SUM(N476:N481)</f>
        <v>0</v>
      </c>
      <c r="O475" s="478">
        <f t="shared" si="153"/>
        <v>0</v>
      </c>
      <c r="P475" s="478">
        <f t="shared" si="153"/>
        <v>0</v>
      </c>
      <c r="Q475" s="478">
        <f>SUM(Q476:Q481)</f>
        <v>0</v>
      </c>
      <c r="R475" s="143"/>
      <c r="S475" s="10"/>
      <c r="T475" s="135"/>
      <c r="U475" s="135"/>
      <c r="V475" s="135"/>
      <c r="W475" s="135"/>
      <c r="X475" s="135"/>
      <c r="Y475" s="133"/>
      <c r="Z475" s="111"/>
      <c r="AA475" s="14"/>
      <c r="AB475" s="15"/>
      <c r="AC475" s="16"/>
      <c r="AD475" s="17"/>
      <c r="AE475" s="17"/>
      <c r="AF475" s="16"/>
      <c r="AG475" s="16"/>
      <c r="AH475" s="16"/>
      <c r="AI475" s="16"/>
      <c r="AJ475" s="52"/>
      <c r="AK475" s="162"/>
      <c r="AL475" s="19"/>
      <c r="AM475" s="20"/>
      <c r="AN475" s="16"/>
      <c r="AO475" s="17"/>
      <c r="AP475" s="16"/>
    </row>
    <row r="476" spans="1:42" ht="12.75" customHeight="1">
      <c r="A476" s="1">
        <v>63000</v>
      </c>
      <c r="B476" s="16" t="s">
        <v>164</v>
      </c>
      <c r="C476" s="144"/>
      <c r="D476" s="150"/>
      <c r="E476" s="144"/>
      <c r="F476" s="318"/>
      <c r="G476" s="318"/>
      <c r="H476" s="313"/>
      <c r="I476" s="203"/>
      <c r="J476" s="147"/>
      <c r="K476" s="462"/>
      <c r="L476" s="469">
        <f>SUM(Z114:Z331)</f>
        <v>0</v>
      </c>
      <c r="M476" s="463">
        <f>K476+L476</f>
        <v>0</v>
      </c>
      <c r="N476" s="463"/>
      <c r="O476" s="496"/>
      <c r="P476" s="466"/>
      <c r="Q476" s="466"/>
      <c r="T476" s="135"/>
      <c r="U476" s="135"/>
      <c r="V476" s="135"/>
      <c r="W476" s="135"/>
      <c r="X476" s="135"/>
      <c r="AA476" s="321" t="s">
        <v>641</v>
      </c>
      <c r="AB476" s="320"/>
      <c r="AC476" s="320"/>
      <c r="AD476" s="320"/>
      <c r="AE476" s="149"/>
      <c r="AF476" s="46"/>
      <c r="AJ476" s="52"/>
      <c r="AK476" s="162"/>
      <c r="AO476" s="17"/>
    </row>
    <row r="477" spans="1:42" ht="12.75" customHeight="1">
      <c r="A477" s="1">
        <f>A476+1</f>
        <v>63001</v>
      </c>
      <c r="B477" s="16" t="s">
        <v>588</v>
      </c>
      <c r="C477" s="144"/>
      <c r="D477" s="150"/>
      <c r="E477" s="144"/>
      <c r="F477" s="318"/>
      <c r="G477" s="318"/>
      <c r="H477" s="313"/>
      <c r="I477" s="203"/>
      <c r="J477" s="147"/>
      <c r="K477" s="462"/>
      <c r="L477" s="504">
        <f>SUM(Z333:Z366)</f>
        <v>0</v>
      </c>
      <c r="M477" s="463">
        <f>K477+L477</f>
        <v>0</v>
      </c>
      <c r="N477" s="463"/>
      <c r="O477" s="496"/>
      <c r="P477" s="466"/>
      <c r="Q477" s="466"/>
      <c r="T477" s="135"/>
      <c r="U477" s="135"/>
      <c r="V477" s="135"/>
      <c r="W477" s="135"/>
      <c r="X477" s="135"/>
      <c r="AA477" s="322" t="s">
        <v>642</v>
      </c>
      <c r="AB477" s="323"/>
      <c r="AC477" s="323"/>
      <c r="AD477" s="323"/>
      <c r="AE477" s="152"/>
      <c r="AF477" s="41"/>
      <c r="AJ477" s="52"/>
      <c r="AK477" s="162"/>
      <c r="AO477" s="17"/>
    </row>
    <row r="478" spans="1:42" ht="12.75" customHeight="1">
      <c r="A478" s="1">
        <f>A477+1</f>
        <v>63002</v>
      </c>
      <c r="B478" s="16" t="s">
        <v>348</v>
      </c>
      <c r="C478" s="144"/>
      <c r="D478" s="150"/>
      <c r="E478" s="144"/>
      <c r="F478" s="314"/>
      <c r="G478" s="318"/>
      <c r="H478" s="313"/>
      <c r="I478" s="203"/>
      <c r="J478" s="147"/>
      <c r="K478" s="462"/>
      <c r="L478" s="505">
        <f>SUM(Z368:Z383)</f>
        <v>0</v>
      </c>
      <c r="M478" s="463">
        <f>K478+L478</f>
        <v>0</v>
      </c>
      <c r="N478" s="463"/>
      <c r="O478" s="496"/>
      <c r="P478" s="466"/>
      <c r="Q478" s="466"/>
      <c r="T478" s="135"/>
      <c r="U478" s="135"/>
      <c r="V478" s="135"/>
      <c r="W478" s="135"/>
      <c r="X478" s="135"/>
      <c r="AA478" s="324" t="s">
        <v>643</v>
      </c>
      <c r="AB478" s="325"/>
      <c r="AC478" s="325"/>
      <c r="AD478" s="325"/>
      <c r="AE478" s="239"/>
      <c r="AF478" s="238"/>
      <c r="AJ478" s="52"/>
      <c r="AK478" s="16"/>
      <c r="AL478" s="16"/>
      <c r="AM478" s="16"/>
      <c r="AO478" s="17"/>
    </row>
    <row r="479" spans="1:42" ht="12.75" customHeight="1">
      <c r="A479" s="1">
        <f>A478+1</f>
        <v>63003</v>
      </c>
      <c r="B479" s="16" t="s">
        <v>165</v>
      </c>
      <c r="C479" s="144"/>
      <c r="D479" s="150"/>
      <c r="E479" s="144"/>
      <c r="F479" s="314"/>
      <c r="G479" s="318"/>
      <c r="H479" s="313"/>
      <c r="I479" s="203"/>
      <c r="J479" s="147"/>
      <c r="K479" s="462"/>
      <c r="L479" s="462"/>
      <c r="M479" s="463">
        <f>K479+L479</f>
        <v>0</v>
      </c>
      <c r="N479" s="463"/>
      <c r="O479" s="496"/>
      <c r="P479" s="466"/>
      <c r="Q479" s="466"/>
      <c r="T479" s="135"/>
      <c r="U479" s="135"/>
      <c r="V479" s="135"/>
      <c r="W479" s="135"/>
      <c r="X479" s="135"/>
      <c r="AA479" s="326"/>
      <c r="AB479" s="234"/>
      <c r="AC479" s="234"/>
      <c r="AD479" s="234"/>
      <c r="AJ479" s="52"/>
      <c r="AK479" s="162"/>
      <c r="AO479" s="17"/>
    </row>
    <row r="480" spans="1:42" ht="12.75" customHeight="1">
      <c r="A480" s="1">
        <f>A479+1</f>
        <v>63004</v>
      </c>
      <c r="C480" s="144"/>
      <c r="D480" s="150"/>
      <c r="E480" s="144"/>
      <c r="F480" s="314"/>
      <c r="G480" s="318"/>
      <c r="H480" s="313"/>
      <c r="I480" s="203"/>
      <c r="J480" s="147"/>
      <c r="K480" s="462"/>
      <c r="L480" s="462"/>
      <c r="M480" s="463">
        <f>K480+L480</f>
        <v>0</v>
      </c>
      <c r="N480" s="463"/>
      <c r="O480" s="496"/>
      <c r="P480" s="466"/>
      <c r="Q480" s="466"/>
      <c r="T480" s="135"/>
      <c r="U480" s="135"/>
      <c r="V480" s="135"/>
      <c r="W480" s="135"/>
      <c r="X480" s="135"/>
      <c r="AA480" s="14"/>
      <c r="AJ480" s="52"/>
      <c r="AK480" s="162"/>
      <c r="AO480" s="17"/>
    </row>
    <row r="481" spans="1:42" ht="12.75" customHeight="1">
      <c r="C481" s="144"/>
      <c r="D481" s="150"/>
      <c r="E481" s="144"/>
      <c r="F481" s="318"/>
      <c r="G481" s="259"/>
      <c r="H481" s="319"/>
      <c r="I481" s="203"/>
      <c r="J481" s="203"/>
      <c r="K481" s="506"/>
      <c r="L481" s="506"/>
      <c r="M481" s="506"/>
      <c r="N481" s="506"/>
      <c r="O481" s="496"/>
      <c r="P481" s="507"/>
      <c r="Q481" s="507"/>
      <c r="T481" s="135"/>
      <c r="U481" s="135"/>
      <c r="V481" s="135"/>
      <c r="W481" s="135"/>
      <c r="X481" s="135"/>
      <c r="AA481" s="14"/>
      <c r="AK481" s="162"/>
      <c r="AO481" s="17"/>
    </row>
    <row r="482" spans="1:42" s="32" customFormat="1" ht="12.75" customHeight="1">
      <c r="A482" s="79"/>
      <c r="B482" s="137" t="s">
        <v>271</v>
      </c>
      <c r="C482" s="138"/>
      <c r="D482" s="139"/>
      <c r="E482" s="138"/>
      <c r="F482" s="292"/>
      <c r="G482" s="25"/>
      <c r="H482" s="141"/>
      <c r="I482" s="141" t="s">
        <v>142</v>
      </c>
      <c r="J482" s="183"/>
      <c r="K482" s="460">
        <f>SUM(K483:K500)</f>
        <v>0</v>
      </c>
      <c r="L482" s="460">
        <f>SUM(L483:L500)</f>
        <v>0</v>
      </c>
      <c r="M482" s="460">
        <f>SUM(M483:M500)</f>
        <v>0</v>
      </c>
      <c r="N482" s="508">
        <f>SUM(N483:N500)</f>
        <v>0</v>
      </c>
      <c r="O482" s="479">
        <f t="shared" ref="O482:P482" si="154">SUM(O483:O500)</f>
        <v>0</v>
      </c>
      <c r="P482" s="479">
        <f t="shared" si="154"/>
        <v>0</v>
      </c>
      <c r="Q482" s="479">
        <f>SUM(Q483:Q500)</f>
        <v>0</v>
      </c>
      <c r="R482" s="56"/>
      <c r="S482" s="10"/>
      <c r="T482" s="135"/>
      <c r="U482" s="135"/>
      <c r="V482" s="135"/>
      <c r="W482" s="135"/>
      <c r="X482" s="135"/>
      <c r="Y482" s="133"/>
      <c r="Z482" s="111"/>
      <c r="AA482" s="14"/>
      <c r="AB482" s="15"/>
      <c r="AC482" s="16"/>
      <c r="AD482" s="17"/>
      <c r="AE482" s="17"/>
      <c r="AF482" s="16"/>
      <c r="AG482" s="16"/>
      <c r="AH482" s="16"/>
      <c r="AI482" s="16"/>
      <c r="AJ482" s="52"/>
      <c r="AK482" s="162"/>
      <c r="AL482" s="19"/>
      <c r="AM482" s="20"/>
      <c r="AN482" s="16"/>
      <c r="AO482" s="17"/>
      <c r="AP482" s="16"/>
    </row>
    <row r="483" spans="1:42" ht="12.75" customHeight="1">
      <c r="A483" s="1">
        <v>64000</v>
      </c>
      <c r="B483" s="16" t="s">
        <v>191</v>
      </c>
      <c r="C483" s="144"/>
      <c r="D483" s="150" t="s">
        <v>32</v>
      </c>
      <c r="E483" s="144"/>
      <c r="F483" s="589">
        <v>0</v>
      </c>
      <c r="G483" s="318" t="s">
        <v>97</v>
      </c>
      <c r="H483" s="313">
        <v>0</v>
      </c>
      <c r="I483" s="16"/>
      <c r="J483" s="147"/>
      <c r="K483" s="462"/>
      <c r="L483" s="462">
        <f>F483*H483</f>
        <v>0</v>
      </c>
      <c r="M483" s="463">
        <f>K483+L483</f>
        <v>0</v>
      </c>
      <c r="N483" s="463"/>
      <c r="O483" s="496"/>
      <c r="P483" s="466"/>
      <c r="Q483" s="466"/>
      <c r="T483" s="135"/>
      <c r="U483" s="135"/>
      <c r="V483" s="135"/>
      <c r="W483" s="135"/>
      <c r="X483" s="135"/>
      <c r="AA483" s="14"/>
      <c r="AB483" s="17"/>
      <c r="AC483" s="17"/>
      <c r="AF483" s="17"/>
      <c r="AK483" s="162"/>
      <c r="AO483" s="17"/>
    </row>
    <row r="484" spans="1:42" ht="12.75" customHeight="1">
      <c r="A484" s="1">
        <f t="shared" ref="A484:A489" si="155">A483+1</f>
        <v>64001</v>
      </c>
      <c r="B484" s="16" t="s">
        <v>442</v>
      </c>
      <c r="C484" s="144"/>
      <c r="D484" s="150" t="s">
        <v>32</v>
      </c>
      <c r="E484" s="144"/>
      <c r="F484" s="589">
        <v>0</v>
      </c>
      <c r="G484" s="318" t="s">
        <v>97</v>
      </c>
      <c r="H484" s="313">
        <v>0</v>
      </c>
      <c r="I484" s="16"/>
      <c r="J484" s="147"/>
      <c r="K484" s="462"/>
      <c r="L484" s="462">
        <f t="shared" ref="L484:L497" si="156">F484*H484</f>
        <v>0</v>
      </c>
      <c r="M484" s="463">
        <f t="shared" ref="M484:M498" si="157">K484+L484</f>
        <v>0</v>
      </c>
      <c r="N484" s="463"/>
      <c r="O484" s="496"/>
      <c r="P484" s="466"/>
      <c r="Q484" s="466"/>
      <c r="T484" s="135"/>
      <c r="U484" s="135"/>
      <c r="V484" s="135"/>
      <c r="W484" s="135"/>
      <c r="X484" s="135"/>
      <c r="AA484" s="14"/>
      <c r="AB484" s="17"/>
      <c r="AC484" s="17"/>
      <c r="AF484" s="17"/>
      <c r="AK484" s="162"/>
      <c r="AO484" s="17"/>
    </row>
    <row r="485" spans="1:42" ht="12.75" customHeight="1">
      <c r="A485" s="1">
        <f t="shared" si="155"/>
        <v>64002</v>
      </c>
      <c r="B485" s="16" t="s">
        <v>272</v>
      </c>
      <c r="C485" s="144"/>
      <c r="D485" s="150" t="s">
        <v>32</v>
      </c>
      <c r="E485" s="144"/>
      <c r="F485" s="589">
        <v>0</v>
      </c>
      <c r="G485" s="318" t="s">
        <v>97</v>
      </c>
      <c r="H485" s="313">
        <v>0</v>
      </c>
      <c r="I485" s="16"/>
      <c r="J485" s="147"/>
      <c r="K485" s="462"/>
      <c r="L485" s="462">
        <f t="shared" si="156"/>
        <v>0</v>
      </c>
      <c r="M485" s="463">
        <f t="shared" si="157"/>
        <v>0</v>
      </c>
      <c r="N485" s="463"/>
      <c r="O485" s="496"/>
      <c r="P485" s="466"/>
      <c r="Q485" s="466"/>
      <c r="T485" s="135"/>
      <c r="U485" s="135"/>
      <c r="V485" s="135"/>
      <c r="W485" s="135"/>
      <c r="X485" s="135"/>
      <c r="AA485" s="14"/>
      <c r="AK485" s="162"/>
      <c r="AO485" s="17"/>
    </row>
    <row r="486" spans="1:42" ht="12.75" customHeight="1">
      <c r="A486" s="1">
        <f t="shared" si="155"/>
        <v>64003</v>
      </c>
      <c r="B486" s="16" t="s">
        <v>31</v>
      </c>
      <c r="C486" s="144"/>
      <c r="D486" s="150" t="s">
        <v>32</v>
      </c>
      <c r="E486" s="144"/>
      <c r="F486" s="589">
        <v>0</v>
      </c>
      <c r="G486" s="318" t="s">
        <v>97</v>
      </c>
      <c r="H486" s="313">
        <v>0</v>
      </c>
      <c r="I486" s="16"/>
      <c r="J486" s="147"/>
      <c r="K486" s="462"/>
      <c r="L486" s="462">
        <f t="shared" si="156"/>
        <v>0</v>
      </c>
      <c r="M486" s="463">
        <f t="shared" si="157"/>
        <v>0</v>
      </c>
      <c r="N486" s="463"/>
      <c r="O486" s="496"/>
      <c r="P486" s="466"/>
      <c r="Q486" s="466"/>
      <c r="T486" s="135"/>
      <c r="U486" s="135"/>
      <c r="V486" s="135"/>
      <c r="W486" s="135"/>
      <c r="X486" s="135"/>
      <c r="AA486" s="236" t="s">
        <v>33</v>
      </c>
      <c r="AB486" s="237"/>
      <c r="AJ486" s="52"/>
      <c r="AK486" s="16"/>
      <c r="AL486" s="16"/>
      <c r="AM486" s="16"/>
    </row>
    <row r="487" spans="1:42" ht="12.75" customHeight="1">
      <c r="A487" s="1">
        <f t="shared" si="155"/>
        <v>64004</v>
      </c>
      <c r="B487" s="16" t="s">
        <v>472</v>
      </c>
      <c r="C487" s="144"/>
      <c r="D487" s="150" t="s">
        <v>145</v>
      </c>
      <c r="E487" s="144"/>
      <c r="F487" s="589">
        <v>0</v>
      </c>
      <c r="G487" s="318" t="s">
        <v>97</v>
      </c>
      <c r="H487" s="313">
        <v>0</v>
      </c>
      <c r="I487" s="16"/>
      <c r="J487" s="147"/>
      <c r="K487" s="462"/>
      <c r="L487" s="462">
        <f t="shared" si="156"/>
        <v>0</v>
      </c>
      <c r="M487" s="463">
        <f t="shared" si="157"/>
        <v>0</v>
      </c>
      <c r="N487" s="463"/>
      <c r="O487" s="496"/>
      <c r="P487" s="466"/>
      <c r="Q487" s="466"/>
      <c r="T487" s="135"/>
      <c r="U487" s="135"/>
      <c r="V487" s="135"/>
      <c r="W487" s="135"/>
      <c r="X487" s="135"/>
      <c r="AA487" s="14"/>
      <c r="AJ487" s="52"/>
      <c r="AK487" s="16"/>
      <c r="AL487" s="16"/>
      <c r="AM487" s="16"/>
    </row>
    <row r="488" spans="1:42" ht="12.75" customHeight="1">
      <c r="A488" s="1">
        <f t="shared" si="155"/>
        <v>64005</v>
      </c>
      <c r="B488" s="16" t="s">
        <v>247</v>
      </c>
      <c r="C488" s="144"/>
      <c r="D488" s="150" t="s">
        <v>145</v>
      </c>
      <c r="E488" s="144"/>
      <c r="F488" s="589">
        <v>0</v>
      </c>
      <c r="G488" s="318" t="s">
        <v>97</v>
      </c>
      <c r="H488" s="313">
        <v>0</v>
      </c>
      <c r="I488" s="16"/>
      <c r="J488" s="147"/>
      <c r="K488" s="462"/>
      <c r="L488" s="462">
        <f t="shared" si="156"/>
        <v>0</v>
      </c>
      <c r="M488" s="463">
        <f t="shared" si="157"/>
        <v>0</v>
      </c>
      <c r="N488" s="463"/>
      <c r="O488" s="496"/>
      <c r="P488" s="466"/>
      <c r="Q488" s="466"/>
      <c r="T488" s="135"/>
      <c r="U488" s="135"/>
      <c r="V488" s="135"/>
      <c r="W488" s="135"/>
      <c r="X488" s="135"/>
      <c r="AA488" s="14"/>
      <c r="AJ488" s="52"/>
      <c r="AK488" s="16"/>
      <c r="AL488" s="16"/>
      <c r="AM488" s="16"/>
    </row>
    <row r="489" spans="1:42" ht="12.75" customHeight="1">
      <c r="A489" s="1">
        <f t="shared" si="155"/>
        <v>64006</v>
      </c>
      <c r="B489" s="16" t="s">
        <v>281</v>
      </c>
      <c r="C489" s="144"/>
      <c r="D489" s="150" t="s">
        <v>145</v>
      </c>
      <c r="E489" s="144"/>
      <c r="F489" s="589">
        <v>0</v>
      </c>
      <c r="G489" s="318" t="s">
        <v>97</v>
      </c>
      <c r="H489" s="313">
        <v>0</v>
      </c>
      <c r="I489" s="16"/>
      <c r="J489" s="147"/>
      <c r="K489" s="462"/>
      <c r="L489" s="462">
        <f t="shared" si="156"/>
        <v>0</v>
      </c>
      <c r="M489" s="463">
        <f t="shared" si="157"/>
        <v>0</v>
      </c>
      <c r="N489" s="463"/>
      <c r="O489" s="496"/>
      <c r="P489" s="466"/>
      <c r="Q489" s="466"/>
      <c r="T489" s="135"/>
      <c r="U489" s="135"/>
      <c r="V489" s="135"/>
      <c r="W489" s="135"/>
      <c r="X489" s="135"/>
      <c r="AA489" s="14"/>
    </row>
    <row r="490" spans="1:42" ht="12.75" customHeight="1">
      <c r="A490" s="1">
        <f t="shared" ref="A490:A498" si="158">A489+1</f>
        <v>64007</v>
      </c>
      <c r="B490" s="16" t="s">
        <v>282</v>
      </c>
      <c r="C490" s="144"/>
      <c r="D490" s="150" t="s">
        <v>145</v>
      </c>
      <c r="E490" s="144"/>
      <c r="F490" s="589">
        <v>0</v>
      </c>
      <c r="G490" s="318" t="s">
        <v>97</v>
      </c>
      <c r="H490" s="313">
        <v>0</v>
      </c>
      <c r="I490" s="16"/>
      <c r="J490" s="147"/>
      <c r="K490" s="462"/>
      <c r="L490" s="462">
        <f t="shared" si="156"/>
        <v>0</v>
      </c>
      <c r="M490" s="463">
        <f t="shared" si="157"/>
        <v>0</v>
      </c>
      <c r="N490" s="463"/>
      <c r="O490" s="496"/>
      <c r="P490" s="466"/>
      <c r="Q490" s="466"/>
      <c r="T490" s="135"/>
      <c r="U490" s="135"/>
      <c r="V490" s="135"/>
      <c r="W490" s="135"/>
      <c r="X490" s="135"/>
      <c r="AA490" s="14"/>
    </row>
    <row r="491" spans="1:42" ht="12.75" customHeight="1">
      <c r="A491" s="1">
        <f t="shared" si="158"/>
        <v>64008</v>
      </c>
      <c r="B491" s="16" t="s">
        <v>283</v>
      </c>
      <c r="C491" s="144"/>
      <c r="D491" s="150" t="s">
        <v>145</v>
      </c>
      <c r="E491" s="144"/>
      <c r="F491" s="589">
        <v>0</v>
      </c>
      <c r="G491" s="318" t="s">
        <v>97</v>
      </c>
      <c r="H491" s="313">
        <v>0</v>
      </c>
      <c r="I491" s="16"/>
      <c r="J491" s="147"/>
      <c r="K491" s="462"/>
      <c r="L491" s="462">
        <f t="shared" si="156"/>
        <v>0</v>
      </c>
      <c r="M491" s="463">
        <f t="shared" si="157"/>
        <v>0</v>
      </c>
      <c r="N491" s="463"/>
      <c r="O491" s="496"/>
      <c r="P491" s="466"/>
      <c r="Q491" s="466"/>
      <c r="T491" s="135"/>
      <c r="U491" s="135"/>
      <c r="V491" s="135"/>
      <c r="W491" s="135"/>
      <c r="X491" s="135"/>
      <c r="AA491" s="14"/>
    </row>
    <row r="492" spans="1:42" ht="12.75" customHeight="1">
      <c r="A492" s="1">
        <f t="shared" si="158"/>
        <v>64009</v>
      </c>
      <c r="B492" s="16" t="s">
        <v>284</v>
      </c>
      <c r="C492" s="144"/>
      <c r="D492" s="150" t="s">
        <v>32</v>
      </c>
      <c r="E492" s="144"/>
      <c r="F492" s="589">
        <v>0</v>
      </c>
      <c r="G492" s="318" t="s">
        <v>97</v>
      </c>
      <c r="H492" s="313">
        <v>0</v>
      </c>
      <c r="I492" s="16"/>
      <c r="J492" s="147"/>
      <c r="K492" s="462"/>
      <c r="L492" s="462">
        <f t="shared" si="156"/>
        <v>0</v>
      </c>
      <c r="M492" s="463">
        <f t="shared" si="157"/>
        <v>0</v>
      </c>
      <c r="N492" s="463"/>
      <c r="O492" s="496"/>
      <c r="P492" s="466"/>
      <c r="Q492" s="466"/>
      <c r="T492" s="135"/>
      <c r="U492" s="135"/>
      <c r="V492" s="135"/>
      <c r="W492" s="135"/>
      <c r="X492" s="135"/>
      <c r="AA492" s="14"/>
    </row>
    <row r="493" spans="1:42" ht="12.75" customHeight="1">
      <c r="A493" s="1">
        <f t="shared" si="158"/>
        <v>64010</v>
      </c>
      <c r="B493" s="16" t="s">
        <v>82</v>
      </c>
      <c r="C493" s="144"/>
      <c r="D493" s="150" t="s">
        <v>145</v>
      </c>
      <c r="E493" s="144"/>
      <c r="F493" s="589">
        <v>0</v>
      </c>
      <c r="G493" s="318" t="s">
        <v>97</v>
      </c>
      <c r="H493" s="313">
        <v>0</v>
      </c>
      <c r="I493" s="16"/>
      <c r="J493" s="147"/>
      <c r="K493" s="462"/>
      <c r="L493" s="462">
        <f t="shared" si="156"/>
        <v>0</v>
      </c>
      <c r="M493" s="463">
        <f t="shared" si="157"/>
        <v>0</v>
      </c>
      <c r="N493" s="463"/>
      <c r="O493" s="496"/>
      <c r="P493" s="466"/>
      <c r="Q493" s="466"/>
      <c r="T493" s="135"/>
      <c r="U493" s="135"/>
      <c r="V493" s="135"/>
      <c r="W493" s="135"/>
      <c r="X493" s="135"/>
      <c r="AA493" s="14"/>
    </row>
    <row r="494" spans="1:42" ht="12.75" customHeight="1">
      <c r="A494" s="1">
        <f t="shared" si="158"/>
        <v>64011</v>
      </c>
      <c r="B494" s="16" t="s">
        <v>83</v>
      </c>
      <c r="C494" s="144"/>
      <c r="D494" s="150" t="s">
        <v>32</v>
      </c>
      <c r="E494" s="150"/>
      <c r="F494" s="589">
        <v>0</v>
      </c>
      <c r="G494" s="318" t="s">
        <v>97</v>
      </c>
      <c r="H494" s="313">
        <v>0</v>
      </c>
      <c r="I494" s="16"/>
      <c r="J494" s="147"/>
      <c r="K494" s="462"/>
      <c r="L494" s="462">
        <f t="shared" si="156"/>
        <v>0</v>
      </c>
      <c r="M494" s="463">
        <f t="shared" si="157"/>
        <v>0</v>
      </c>
      <c r="N494" s="463"/>
      <c r="O494" s="496"/>
      <c r="P494" s="466"/>
      <c r="Q494" s="466"/>
      <c r="T494" s="135"/>
      <c r="U494" s="135"/>
      <c r="V494" s="135"/>
      <c r="W494" s="135"/>
      <c r="X494" s="135"/>
      <c r="AA494" s="14"/>
    </row>
    <row r="495" spans="1:42" ht="12.75" customHeight="1">
      <c r="A495" s="1">
        <f t="shared" si="158"/>
        <v>64012</v>
      </c>
      <c r="B495" s="16" t="s">
        <v>84</v>
      </c>
      <c r="C495" s="144"/>
      <c r="D495" s="150" t="s">
        <v>145</v>
      </c>
      <c r="E495" s="144"/>
      <c r="F495" s="589">
        <v>0</v>
      </c>
      <c r="G495" s="318" t="s">
        <v>97</v>
      </c>
      <c r="H495" s="313">
        <v>0</v>
      </c>
      <c r="I495" s="16"/>
      <c r="J495" s="147"/>
      <c r="K495" s="462"/>
      <c r="L495" s="462">
        <f t="shared" si="156"/>
        <v>0</v>
      </c>
      <c r="M495" s="463">
        <f t="shared" si="157"/>
        <v>0</v>
      </c>
      <c r="N495" s="463"/>
      <c r="O495" s="496"/>
      <c r="P495" s="466"/>
      <c r="Q495" s="466"/>
      <c r="T495" s="135"/>
      <c r="U495" s="135"/>
      <c r="V495" s="135"/>
      <c r="W495" s="135"/>
      <c r="X495" s="135"/>
      <c r="AA495" s="14"/>
    </row>
    <row r="496" spans="1:42" ht="12.75" customHeight="1">
      <c r="A496" s="1">
        <f t="shared" si="158"/>
        <v>64013</v>
      </c>
      <c r="B496" s="16" t="s">
        <v>285</v>
      </c>
      <c r="C496" s="144"/>
      <c r="D496" s="150" t="s">
        <v>32</v>
      </c>
      <c r="E496" s="144"/>
      <c r="F496" s="589">
        <v>0</v>
      </c>
      <c r="G496" s="318" t="s">
        <v>97</v>
      </c>
      <c r="H496" s="313">
        <v>0</v>
      </c>
      <c r="I496" s="16"/>
      <c r="J496" s="147"/>
      <c r="K496" s="462"/>
      <c r="L496" s="462">
        <f t="shared" si="156"/>
        <v>0</v>
      </c>
      <c r="M496" s="463">
        <f t="shared" si="157"/>
        <v>0</v>
      </c>
      <c r="N496" s="463"/>
      <c r="O496" s="496"/>
      <c r="P496" s="466"/>
      <c r="Q496" s="466"/>
      <c r="T496" s="135"/>
      <c r="U496" s="135"/>
      <c r="V496" s="135"/>
      <c r="W496" s="135"/>
      <c r="X496" s="135"/>
      <c r="AA496" s="14"/>
    </row>
    <row r="497" spans="1:39" ht="12.75" customHeight="1">
      <c r="A497" s="1">
        <f t="shared" si="158"/>
        <v>64014</v>
      </c>
      <c r="C497" s="16"/>
      <c r="D497" s="150"/>
      <c r="E497" s="51"/>
      <c r="F497" s="145"/>
      <c r="G497" s="318" t="s">
        <v>97</v>
      </c>
      <c r="H497" s="313">
        <v>0</v>
      </c>
      <c r="I497" s="16"/>
      <c r="J497" s="147"/>
      <c r="K497" s="462"/>
      <c r="L497" s="462">
        <f t="shared" si="156"/>
        <v>0</v>
      </c>
      <c r="M497" s="463">
        <f t="shared" si="157"/>
        <v>0</v>
      </c>
      <c r="N497" s="463"/>
      <c r="O497" s="496"/>
      <c r="P497" s="466"/>
      <c r="Q497" s="466"/>
      <c r="T497" s="135"/>
      <c r="U497" s="135"/>
      <c r="V497" s="135"/>
      <c r="W497" s="135"/>
      <c r="X497" s="135"/>
      <c r="AA497" s="14"/>
    </row>
    <row r="498" spans="1:39" ht="12.75" customHeight="1">
      <c r="A498" s="1">
        <f t="shared" si="158"/>
        <v>64015</v>
      </c>
      <c r="B498" s="16" t="s">
        <v>314</v>
      </c>
      <c r="C498" s="144"/>
      <c r="D498" s="150"/>
      <c r="E498" s="144"/>
      <c r="F498" s="328">
        <f>SUM(F483:F497)</f>
        <v>0</v>
      </c>
      <c r="G498" s="318" t="s">
        <v>97</v>
      </c>
      <c r="H498" s="313">
        <v>0</v>
      </c>
      <c r="I498" s="16"/>
      <c r="J498" s="147"/>
      <c r="K498" s="462"/>
      <c r="L498" s="462">
        <f>F498*H498</f>
        <v>0</v>
      </c>
      <c r="M498" s="463">
        <f t="shared" si="157"/>
        <v>0</v>
      </c>
      <c r="N498" s="463"/>
      <c r="O498" s="496"/>
      <c r="P498" s="466"/>
      <c r="Q498" s="466"/>
      <c r="T498" s="135"/>
      <c r="U498" s="135"/>
      <c r="V498" s="135"/>
      <c r="W498" s="135"/>
      <c r="X498" s="135"/>
      <c r="AA498" s="613" t="s">
        <v>30</v>
      </c>
      <c r="AB498" s="612"/>
      <c r="AC498" s="612"/>
      <c r="AD498" s="612"/>
      <c r="AE498" s="612"/>
      <c r="AF498" s="612"/>
    </row>
    <row r="499" spans="1:39" ht="12.75" customHeight="1">
      <c r="C499" s="144"/>
      <c r="D499" s="150"/>
      <c r="E499" s="144"/>
      <c r="F499" s="318"/>
      <c r="G499" s="259"/>
      <c r="H499" s="319"/>
      <c r="I499" s="203"/>
      <c r="J499" s="203"/>
      <c r="K499" s="556"/>
      <c r="L499" s="556"/>
      <c r="M499" s="556"/>
      <c r="N499" s="462"/>
      <c r="O499" s="496"/>
      <c r="P499" s="464"/>
      <c r="Q499" s="464"/>
      <c r="T499" s="135"/>
      <c r="U499" s="135"/>
      <c r="V499" s="135"/>
      <c r="W499" s="135"/>
      <c r="X499" s="135"/>
      <c r="AA499" s="614"/>
      <c r="AB499" s="612"/>
      <c r="AC499" s="612"/>
      <c r="AD499" s="612"/>
      <c r="AE499" s="612"/>
      <c r="AF499" s="612"/>
    </row>
    <row r="500" spans="1:39" ht="12.75" customHeight="1">
      <c r="C500" s="144"/>
      <c r="D500" s="150"/>
      <c r="E500" s="144"/>
      <c r="F500" s="318"/>
      <c r="G500" s="259"/>
      <c r="H500" s="319"/>
      <c r="I500" s="203"/>
      <c r="J500" s="203"/>
      <c r="K500" s="506"/>
      <c r="L500" s="506"/>
      <c r="M500" s="506"/>
      <c r="N500" s="506"/>
      <c r="O500" s="496"/>
      <c r="P500" s="507"/>
      <c r="Q500" s="507"/>
      <c r="T500" s="135"/>
      <c r="U500" s="135"/>
      <c r="V500" s="135"/>
      <c r="W500" s="135"/>
      <c r="X500" s="135"/>
      <c r="AA500" s="444"/>
      <c r="AB500" s="252"/>
      <c r="AC500" s="252"/>
      <c r="AD500" s="252"/>
      <c r="AE500" s="252"/>
      <c r="AF500" s="252"/>
    </row>
    <row r="501" spans="1:39" s="32" customFormat="1" ht="12.75" customHeight="1">
      <c r="A501" s="1" t="s">
        <v>233</v>
      </c>
      <c r="B501" s="137" t="s">
        <v>315</v>
      </c>
      <c r="C501" s="138"/>
      <c r="D501" s="139"/>
      <c r="E501" s="138"/>
      <c r="F501" s="292"/>
      <c r="G501" s="25"/>
      <c r="H501" s="141"/>
      <c r="I501" s="141" t="s">
        <v>142</v>
      </c>
      <c r="J501" s="183"/>
      <c r="K501" s="460">
        <f>SUM(K502:K509)</f>
        <v>0</v>
      </c>
      <c r="L501" s="460">
        <f>SUM(L502:L509)</f>
        <v>0</v>
      </c>
      <c r="M501" s="460">
        <f>SUM(M502:M509)</f>
        <v>0</v>
      </c>
      <c r="N501" s="508">
        <f t="shared" ref="N501:P501" si="159">SUM(N502:N509)</f>
        <v>0</v>
      </c>
      <c r="O501" s="479">
        <f t="shared" si="159"/>
        <v>0</v>
      </c>
      <c r="P501" s="479">
        <f t="shared" si="159"/>
        <v>0</v>
      </c>
      <c r="Q501" s="479">
        <f>SUM(Q502:Q509)</f>
        <v>0</v>
      </c>
      <c r="R501" s="56"/>
      <c r="S501" s="10"/>
      <c r="T501" s="135"/>
      <c r="U501" s="135"/>
      <c r="V501" s="135"/>
      <c r="W501" s="135"/>
      <c r="X501" s="135"/>
      <c r="Y501" s="133"/>
      <c r="Z501" s="111"/>
      <c r="AA501" s="14"/>
      <c r="AB501" s="15"/>
      <c r="AC501" s="16"/>
      <c r="AD501" s="17"/>
      <c r="AE501" s="17"/>
      <c r="AF501" s="16"/>
      <c r="AG501" s="16"/>
      <c r="AH501" s="16"/>
      <c r="AI501" s="16"/>
      <c r="AJ501" s="136"/>
      <c r="AK501" s="136"/>
      <c r="AL501" s="56"/>
      <c r="AM501" s="20"/>
    </row>
    <row r="502" spans="1:39" s="32" customFormat="1" ht="12.75" customHeight="1">
      <c r="A502" s="1">
        <v>65000</v>
      </c>
      <c r="B502" s="16" t="s">
        <v>316</v>
      </c>
      <c r="C502" s="10"/>
      <c r="D502" s="213"/>
      <c r="E502" s="10"/>
      <c r="F502" s="318" t="s">
        <v>161</v>
      </c>
      <c r="G502" s="259">
        <v>0</v>
      </c>
      <c r="H502" s="313">
        <v>0.55000000000000004</v>
      </c>
      <c r="I502" s="253"/>
      <c r="J502" s="147"/>
      <c r="K502" s="462"/>
      <c r="L502" s="462">
        <f>G502*H502</f>
        <v>0</v>
      </c>
      <c r="M502" s="463">
        <f>K502+L502</f>
        <v>0</v>
      </c>
      <c r="N502" s="463"/>
      <c r="O502" s="496"/>
      <c r="P502" s="466"/>
      <c r="Q502" s="466"/>
      <c r="R502" s="56"/>
      <c r="S502" s="10"/>
      <c r="T502" s="135"/>
      <c r="U502" s="135"/>
      <c r="V502" s="135"/>
      <c r="W502" s="135"/>
      <c r="X502" s="135"/>
      <c r="Y502" s="133"/>
      <c r="Z502" s="111"/>
      <c r="AA502" s="14"/>
      <c r="AB502" s="15"/>
      <c r="AC502" s="16"/>
      <c r="AD502" s="17"/>
      <c r="AE502" s="17"/>
      <c r="AF502" s="16"/>
      <c r="AG502" s="16"/>
      <c r="AH502" s="16"/>
      <c r="AI502" s="16"/>
      <c r="AJ502" s="136"/>
      <c r="AK502" s="136"/>
      <c r="AL502" s="56"/>
      <c r="AM502" s="20"/>
    </row>
    <row r="503" spans="1:39" ht="12.75" customHeight="1">
      <c r="A503" s="1">
        <f t="shared" ref="A503:A508" si="160">A502+1</f>
        <v>65001</v>
      </c>
      <c r="B503" s="16" t="s">
        <v>317</v>
      </c>
      <c r="C503" s="10"/>
      <c r="D503" s="213"/>
      <c r="E503" s="10"/>
      <c r="F503" s="318"/>
      <c r="G503" s="259"/>
      <c r="H503" s="319"/>
      <c r="I503" s="203"/>
      <c r="J503" s="147"/>
      <c r="K503" s="462"/>
      <c r="L503" s="462"/>
      <c r="M503" s="463">
        <f t="shared" ref="M503:M508" si="161">K503+L503</f>
        <v>0</v>
      </c>
      <c r="N503" s="463"/>
      <c r="O503" s="496"/>
      <c r="P503" s="466"/>
      <c r="Q503" s="466"/>
      <c r="T503" s="135"/>
      <c r="U503" s="135"/>
      <c r="V503" s="135"/>
      <c r="W503" s="135"/>
      <c r="X503" s="135"/>
      <c r="AA503" s="14"/>
    </row>
    <row r="504" spans="1:39" ht="12.75" customHeight="1">
      <c r="A504" s="1">
        <f t="shared" si="160"/>
        <v>65002</v>
      </c>
      <c r="B504" s="16" t="s">
        <v>318</v>
      </c>
      <c r="C504" s="10"/>
      <c r="D504" s="213"/>
      <c r="E504" s="10"/>
      <c r="F504" s="318">
        <f>$G$22</f>
        <v>0</v>
      </c>
      <c r="G504" s="318" t="s">
        <v>197</v>
      </c>
      <c r="H504" s="313">
        <v>0</v>
      </c>
      <c r="I504" s="203"/>
      <c r="J504" s="147"/>
      <c r="K504" s="462"/>
      <c r="L504" s="462">
        <f>F504*H504</f>
        <v>0</v>
      </c>
      <c r="M504" s="463">
        <f t="shared" si="161"/>
        <v>0</v>
      </c>
      <c r="N504" s="463"/>
      <c r="O504" s="496"/>
      <c r="P504" s="466"/>
      <c r="Q504" s="466"/>
      <c r="T504" s="135"/>
      <c r="U504" s="135"/>
      <c r="V504" s="135"/>
      <c r="W504" s="135"/>
      <c r="X504" s="135"/>
      <c r="AA504" s="14"/>
    </row>
    <row r="505" spans="1:39" ht="12.75" customHeight="1">
      <c r="A505" s="1">
        <f t="shared" si="160"/>
        <v>65003</v>
      </c>
      <c r="B505" s="16" t="s">
        <v>461</v>
      </c>
      <c r="C505" s="10"/>
      <c r="D505" s="213"/>
      <c r="E505" s="10"/>
      <c r="F505" s="318">
        <v>0</v>
      </c>
      <c r="G505" s="318" t="s">
        <v>100</v>
      </c>
      <c r="H505" s="313">
        <v>0</v>
      </c>
      <c r="I505" s="203"/>
      <c r="J505" s="147"/>
      <c r="K505" s="462">
        <f>F505*H505</f>
        <v>0</v>
      </c>
      <c r="L505" s="462"/>
      <c r="M505" s="463">
        <f t="shared" si="161"/>
        <v>0</v>
      </c>
      <c r="N505" s="463"/>
      <c r="O505" s="466"/>
      <c r="P505" s="466"/>
      <c r="Q505" s="466"/>
      <c r="T505" s="135"/>
      <c r="U505" s="135"/>
      <c r="V505" s="135"/>
      <c r="W505" s="135"/>
      <c r="X505" s="135"/>
      <c r="AA505" s="14"/>
    </row>
    <row r="506" spans="1:39" ht="12.75" customHeight="1">
      <c r="A506" s="1">
        <f t="shared" si="160"/>
        <v>65004</v>
      </c>
      <c r="B506" s="16" t="s">
        <v>85</v>
      </c>
      <c r="C506" s="10"/>
      <c r="D506" s="213"/>
      <c r="E506" s="10"/>
      <c r="F506" s="318"/>
      <c r="G506" s="259"/>
      <c r="H506" s="319"/>
      <c r="I506" s="203"/>
      <c r="J506" s="147"/>
      <c r="K506" s="462"/>
      <c r="L506" s="462"/>
      <c r="M506" s="463">
        <f t="shared" si="161"/>
        <v>0</v>
      </c>
      <c r="N506" s="463"/>
      <c r="O506" s="496"/>
      <c r="P506" s="466"/>
      <c r="Q506" s="466"/>
      <c r="T506" s="135"/>
      <c r="U506" s="135"/>
      <c r="V506" s="135"/>
      <c r="W506" s="135"/>
      <c r="X506" s="135"/>
      <c r="AA506" s="14"/>
    </row>
    <row r="507" spans="1:39" ht="12.75" customHeight="1">
      <c r="A507" s="1">
        <f t="shared" si="160"/>
        <v>65005</v>
      </c>
      <c r="B507" s="16" t="s">
        <v>319</v>
      </c>
      <c r="C507" s="10"/>
      <c r="D507" s="213"/>
      <c r="E507" s="10"/>
      <c r="F507" s="318"/>
      <c r="G507" s="259"/>
      <c r="H507" s="319"/>
      <c r="I507" s="203"/>
      <c r="J507" s="147"/>
      <c r="K507" s="462"/>
      <c r="L507" s="462"/>
      <c r="M507" s="463">
        <f t="shared" si="161"/>
        <v>0</v>
      </c>
      <c r="N507" s="463"/>
      <c r="O507" s="496"/>
      <c r="P507" s="466"/>
      <c r="Q507" s="466"/>
      <c r="T507" s="135"/>
      <c r="U507" s="135"/>
      <c r="V507" s="135"/>
      <c r="W507" s="135"/>
      <c r="X507" s="135"/>
      <c r="AA507" s="14"/>
    </row>
    <row r="508" spans="1:39" ht="12.75" customHeight="1">
      <c r="A508" s="1">
        <f t="shared" si="160"/>
        <v>65006</v>
      </c>
      <c r="C508" s="10"/>
      <c r="D508" s="213"/>
      <c r="E508" s="10"/>
      <c r="F508" s="318"/>
      <c r="G508" s="259"/>
      <c r="H508" s="319"/>
      <c r="I508" s="203"/>
      <c r="J508" s="147"/>
      <c r="K508" s="462"/>
      <c r="L508" s="462"/>
      <c r="M508" s="463">
        <f t="shared" si="161"/>
        <v>0</v>
      </c>
      <c r="N508" s="463"/>
      <c r="O508" s="496"/>
      <c r="P508" s="466"/>
      <c r="Q508" s="466"/>
      <c r="T508" s="135"/>
      <c r="U508" s="135"/>
      <c r="V508" s="135"/>
      <c r="W508" s="135"/>
      <c r="X508" s="135"/>
      <c r="AA508" s="14"/>
    </row>
    <row r="509" spans="1:39" ht="12.75" customHeight="1">
      <c r="C509" s="10"/>
      <c r="D509" s="213"/>
      <c r="E509" s="10"/>
      <c r="F509" s="318"/>
      <c r="G509" s="259"/>
      <c r="H509" s="319"/>
      <c r="I509" s="203"/>
      <c r="J509" s="291"/>
      <c r="K509" s="472"/>
      <c r="L509" s="472"/>
      <c r="M509" s="463"/>
      <c r="N509" s="463"/>
      <c r="O509" s="496"/>
      <c r="P509" s="466"/>
      <c r="Q509" s="466"/>
      <c r="T509" s="135"/>
      <c r="U509" s="135"/>
      <c r="V509" s="135"/>
      <c r="W509" s="135"/>
      <c r="X509" s="135"/>
      <c r="AA509" s="14"/>
    </row>
    <row r="510" spans="1:39" s="32" customFormat="1" ht="12.75" customHeight="1">
      <c r="A510" s="1"/>
      <c r="B510" s="137" t="s">
        <v>320</v>
      </c>
      <c r="C510" s="138"/>
      <c r="D510" s="139"/>
      <c r="E510" s="138"/>
      <c r="F510" s="292"/>
      <c r="G510" s="25"/>
      <c r="H510" s="141"/>
      <c r="I510" s="141" t="s">
        <v>142</v>
      </c>
      <c r="J510" s="183"/>
      <c r="K510" s="460">
        <f>SUM(K511:K518)</f>
        <v>0</v>
      </c>
      <c r="L510" s="460">
        <f>SUM(L511:L518)</f>
        <v>0</v>
      </c>
      <c r="M510" s="460">
        <f>SUM(M511:M518)</f>
        <v>0</v>
      </c>
      <c r="N510" s="508">
        <f t="shared" ref="N510:P510" si="162">SUM(N511:N518)</f>
        <v>0</v>
      </c>
      <c r="O510" s="508">
        <f t="shared" si="162"/>
        <v>0</v>
      </c>
      <c r="P510" s="508">
        <f t="shared" si="162"/>
        <v>0</v>
      </c>
      <c r="Q510" s="508">
        <f>SUM(Q511:Q518)</f>
        <v>0</v>
      </c>
      <c r="R510" s="56"/>
      <c r="S510" s="10"/>
      <c r="T510" s="135"/>
      <c r="U510" s="135"/>
      <c r="V510" s="135"/>
      <c r="W510" s="135"/>
      <c r="X510" s="135"/>
      <c r="Y510" s="133"/>
      <c r="Z510" s="111"/>
      <c r="AA510" s="14"/>
      <c r="AB510" s="15"/>
      <c r="AC510" s="16"/>
      <c r="AD510" s="17"/>
      <c r="AE510" s="17"/>
      <c r="AF510" s="16"/>
      <c r="AG510" s="16"/>
      <c r="AH510" s="16"/>
      <c r="AI510" s="16"/>
      <c r="AJ510" s="136"/>
      <c r="AK510" s="136"/>
      <c r="AL510" s="56"/>
      <c r="AM510" s="20"/>
    </row>
    <row r="511" spans="1:39" ht="12.75" customHeight="1">
      <c r="A511" s="1">
        <v>66000</v>
      </c>
      <c r="B511" s="16" t="s">
        <v>321</v>
      </c>
      <c r="C511" s="144"/>
      <c r="D511" s="150"/>
      <c r="E511" s="16"/>
      <c r="F511" s="329">
        <v>0</v>
      </c>
      <c r="G511" s="318" t="s">
        <v>97</v>
      </c>
      <c r="H511" s="330">
        <v>0</v>
      </c>
      <c r="I511" s="203"/>
      <c r="J511" s="147"/>
      <c r="K511" s="462"/>
      <c r="L511" s="462">
        <f>F511*H511</f>
        <v>0</v>
      </c>
      <c r="M511" s="463">
        <f>K511+L511</f>
        <v>0</v>
      </c>
      <c r="N511" s="463"/>
      <c r="O511" s="496"/>
      <c r="P511" s="466"/>
      <c r="Q511" s="466"/>
      <c r="T511" s="135"/>
      <c r="U511" s="135"/>
      <c r="V511" s="135"/>
      <c r="W511" s="135"/>
      <c r="X511" s="135"/>
      <c r="AA511" s="42" t="s">
        <v>487</v>
      </c>
      <c r="AB511" s="148"/>
      <c r="AC511" s="46"/>
      <c r="AD511" s="149"/>
      <c r="AE511" s="149"/>
      <c r="AF511" s="46"/>
    </row>
    <row r="512" spans="1:39" ht="12.75" customHeight="1">
      <c r="A512" s="1">
        <f t="shared" ref="A512:A517" si="163">A511+1</f>
        <v>66001</v>
      </c>
      <c r="B512" s="16" t="s">
        <v>322</v>
      </c>
      <c r="C512" s="144"/>
      <c r="D512" s="150"/>
      <c r="E512" s="16"/>
      <c r="F512" s="329">
        <v>0</v>
      </c>
      <c r="G512" s="318" t="s">
        <v>97</v>
      </c>
      <c r="H512" s="330">
        <v>0</v>
      </c>
      <c r="I512" s="203"/>
      <c r="J512" s="147"/>
      <c r="K512" s="462"/>
      <c r="L512" s="462">
        <f t="shared" ref="L512:L516" si="164">F512*H512</f>
        <v>0</v>
      </c>
      <c r="M512" s="463">
        <f t="shared" ref="M512:M517" si="165">K512+L512</f>
        <v>0</v>
      </c>
      <c r="N512" s="463"/>
      <c r="O512" s="496"/>
      <c r="P512" s="466"/>
      <c r="Q512" s="466"/>
      <c r="T512" s="135"/>
      <c r="U512" s="135"/>
      <c r="V512" s="135"/>
      <c r="W512" s="135"/>
      <c r="X512" s="135"/>
      <c r="AA512" s="14"/>
    </row>
    <row r="513" spans="1:39" ht="12.75" customHeight="1">
      <c r="A513" s="1">
        <f t="shared" si="163"/>
        <v>66002</v>
      </c>
      <c r="B513" s="16" t="s">
        <v>323</v>
      </c>
      <c r="C513" s="144"/>
      <c r="D513" s="150"/>
      <c r="E513" s="16"/>
      <c r="F513" s="329">
        <v>0</v>
      </c>
      <c r="G513" s="318" t="s">
        <v>97</v>
      </c>
      <c r="H513" s="330">
        <v>0</v>
      </c>
      <c r="I513" s="203"/>
      <c r="J513" s="147"/>
      <c r="K513" s="462"/>
      <c r="L513" s="462">
        <f t="shared" si="164"/>
        <v>0</v>
      </c>
      <c r="M513" s="463">
        <f t="shared" si="165"/>
        <v>0</v>
      </c>
      <c r="N513" s="463"/>
      <c r="O513" s="496"/>
      <c r="P513" s="466"/>
      <c r="Q513" s="466"/>
      <c r="T513" s="135"/>
      <c r="U513" s="135"/>
      <c r="V513" s="135"/>
      <c r="W513" s="135"/>
      <c r="X513" s="135"/>
      <c r="AA513" s="14"/>
    </row>
    <row r="514" spans="1:39" ht="12.75" customHeight="1">
      <c r="A514" s="1">
        <f t="shared" si="163"/>
        <v>66003</v>
      </c>
      <c r="B514" s="16" t="s">
        <v>324</v>
      </c>
      <c r="C514" s="144"/>
      <c r="D514" s="150"/>
      <c r="E514" s="16"/>
      <c r="F514" s="329">
        <v>0</v>
      </c>
      <c r="G514" s="318" t="s">
        <v>97</v>
      </c>
      <c r="H514" s="330">
        <v>0</v>
      </c>
      <c r="I514" s="203"/>
      <c r="J514" s="147"/>
      <c r="K514" s="462"/>
      <c r="L514" s="462">
        <f t="shared" si="164"/>
        <v>0</v>
      </c>
      <c r="M514" s="463">
        <f t="shared" si="165"/>
        <v>0</v>
      </c>
      <c r="N514" s="463"/>
      <c r="O514" s="496"/>
      <c r="P514" s="466"/>
      <c r="Q514" s="466"/>
      <c r="T514" s="135"/>
      <c r="U514" s="135"/>
      <c r="V514" s="135"/>
      <c r="W514" s="135"/>
      <c r="X514" s="135"/>
      <c r="AA514" s="14"/>
    </row>
    <row r="515" spans="1:39" ht="12.75" customHeight="1">
      <c r="A515" s="1">
        <f t="shared" si="163"/>
        <v>66004</v>
      </c>
      <c r="B515" s="16" t="s">
        <v>664</v>
      </c>
      <c r="C515" s="144"/>
      <c r="D515" s="150"/>
      <c r="E515" s="18"/>
      <c r="F515" s="329">
        <v>0</v>
      </c>
      <c r="G515" s="318" t="s">
        <v>97</v>
      </c>
      <c r="H515" s="330">
        <v>0</v>
      </c>
      <c r="I515" s="203"/>
      <c r="J515" s="147"/>
      <c r="K515" s="462"/>
      <c r="L515" s="462">
        <f t="shared" si="164"/>
        <v>0</v>
      </c>
      <c r="M515" s="463">
        <f t="shared" si="165"/>
        <v>0</v>
      </c>
      <c r="N515" s="463"/>
      <c r="O515" s="496"/>
      <c r="P515" s="466"/>
      <c r="Q515" s="466"/>
      <c r="T515" s="135"/>
      <c r="U515" s="135"/>
      <c r="V515" s="135"/>
      <c r="W515" s="135"/>
      <c r="X515" s="135"/>
      <c r="AA515" s="37" t="s">
        <v>91</v>
      </c>
      <c r="AB515" s="151"/>
      <c r="AC515" s="41"/>
      <c r="AD515" s="152"/>
      <c r="AE515" s="152"/>
      <c r="AF515" s="41"/>
    </row>
    <row r="516" spans="1:39" ht="12.75" customHeight="1">
      <c r="A516" s="1">
        <f t="shared" si="163"/>
        <v>66005</v>
      </c>
      <c r="B516" s="16" t="s">
        <v>325</v>
      </c>
      <c r="C516" s="144"/>
      <c r="D516" s="150"/>
      <c r="E516" s="16"/>
      <c r="F516" s="329">
        <v>0</v>
      </c>
      <c r="G516" s="318" t="s">
        <v>97</v>
      </c>
      <c r="H516" s="330">
        <v>0</v>
      </c>
      <c r="I516" s="203"/>
      <c r="J516" s="147"/>
      <c r="K516" s="462"/>
      <c r="L516" s="462">
        <f t="shared" si="164"/>
        <v>0</v>
      </c>
      <c r="M516" s="463">
        <f t="shared" si="165"/>
        <v>0</v>
      </c>
      <c r="N516" s="463"/>
      <c r="O516" s="496"/>
      <c r="P516" s="466"/>
      <c r="Q516" s="466"/>
      <c r="T516" s="135"/>
      <c r="U516" s="135"/>
      <c r="V516" s="135"/>
      <c r="W516" s="135"/>
      <c r="X516" s="135"/>
      <c r="AA516" s="14"/>
    </row>
    <row r="517" spans="1:39" ht="12.75" customHeight="1">
      <c r="A517" s="1">
        <f t="shared" si="163"/>
        <v>66006</v>
      </c>
      <c r="C517" s="144"/>
      <c r="D517" s="150"/>
      <c r="E517" s="144"/>
      <c r="F517" s="18"/>
      <c r="G517" s="16"/>
      <c r="H517" s="330"/>
      <c r="I517" s="203"/>
      <c r="J517" s="147"/>
      <c r="K517" s="462"/>
      <c r="L517" s="462"/>
      <c r="M517" s="463">
        <f t="shared" si="165"/>
        <v>0</v>
      </c>
      <c r="N517" s="463"/>
      <c r="O517" s="496"/>
      <c r="P517" s="466"/>
      <c r="Q517" s="466"/>
      <c r="T517" s="135"/>
      <c r="U517" s="135"/>
      <c r="V517" s="135"/>
      <c r="W517" s="135"/>
      <c r="X517" s="135"/>
      <c r="AA517" s="14"/>
    </row>
    <row r="518" spans="1:39" ht="12.75" customHeight="1">
      <c r="A518" s="420"/>
      <c r="B518" s="361"/>
      <c r="C518" s="425"/>
      <c r="D518" s="426"/>
      <c r="E518" s="425"/>
      <c r="F518" s="427"/>
      <c r="G518" s="361"/>
      <c r="H518" s="435"/>
      <c r="I518" s="428"/>
      <c r="J518" s="436"/>
      <c r="K518" s="506"/>
      <c r="L518" s="506"/>
      <c r="M518" s="490"/>
      <c r="N518" s="463"/>
      <c r="O518" s="496"/>
      <c r="P518" s="466"/>
      <c r="Q518" s="466"/>
      <c r="T518" s="135"/>
      <c r="U518" s="135"/>
      <c r="V518" s="135"/>
      <c r="W518" s="135"/>
      <c r="X518" s="135"/>
      <c r="AA518" s="14"/>
    </row>
    <row r="519" spans="1:39" s="32" customFormat="1" ht="12.75" customHeight="1">
      <c r="A519" s="1"/>
      <c r="B519" s="429" t="s">
        <v>326</v>
      </c>
      <c r="C519" s="430"/>
      <c r="D519" s="431"/>
      <c r="E519" s="430"/>
      <c r="F519" s="432"/>
      <c r="G519" s="362"/>
      <c r="H519" s="433"/>
      <c r="I519" s="433" t="s">
        <v>142</v>
      </c>
      <c r="J519" s="434"/>
      <c r="K519" s="506">
        <f>SUM(K520:K528)</f>
        <v>0</v>
      </c>
      <c r="L519" s="506">
        <f>SUM(L520:L528)</f>
        <v>0</v>
      </c>
      <c r="M519" s="460">
        <f>SUM(M520:M528)</f>
        <v>0</v>
      </c>
      <c r="N519" s="508">
        <f t="shared" ref="N519:P519" si="166">SUM(N520:N528)</f>
        <v>0</v>
      </c>
      <c r="O519" s="508">
        <f t="shared" si="166"/>
        <v>0</v>
      </c>
      <c r="P519" s="508">
        <f t="shared" si="166"/>
        <v>0</v>
      </c>
      <c r="Q519" s="508">
        <f>SUM(Q520:Q528)</f>
        <v>0</v>
      </c>
      <c r="R519" s="56"/>
      <c r="S519" s="10"/>
      <c r="T519" s="135"/>
      <c r="U519" s="135"/>
      <c r="V519" s="135"/>
      <c r="W519" s="135"/>
      <c r="X519" s="135"/>
      <c r="Y519" s="133"/>
      <c r="Z519" s="111"/>
      <c r="AA519" s="14"/>
      <c r="AB519" s="15"/>
      <c r="AC519" s="16"/>
      <c r="AD519" s="17"/>
      <c r="AE519" s="17"/>
      <c r="AF519" s="16"/>
      <c r="AG519" s="16"/>
      <c r="AH519" s="16"/>
      <c r="AI519" s="16"/>
      <c r="AJ519" s="136"/>
      <c r="AK519" s="136"/>
      <c r="AL519" s="56"/>
      <c r="AM519" s="20"/>
    </row>
    <row r="520" spans="1:39" ht="12.75" customHeight="1">
      <c r="A520" s="1">
        <v>67000</v>
      </c>
      <c r="B520" s="16" t="s">
        <v>327</v>
      </c>
      <c r="C520" s="144"/>
      <c r="D520" s="150"/>
      <c r="E520" s="16"/>
      <c r="F520" s="329">
        <v>0</v>
      </c>
      <c r="G520" s="318" t="s">
        <v>97</v>
      </c>
      <c r="H520" s="17">
        <v>0</v>
      </c>
      <c r="I520" s="159"/>
      <c r="J520" s="147"/>
      <c r="K520" s="462"/>
      <c r="L520" s="462">
        <f>F520*H520</f>
        <v>0</v>
      </c>
      <c r="M520" s="463">
        <f t="shared" ref="M520:M527" si="167">K520+L520</f>
        <v>0</v>
      </c>
      <c r="N520" s="463"/>
      <c r="O520" s="496"/>
      <c r="P520" s="466"/>
      <c r="Q520" s="466"/>
      <c r="T520" s="135"/>
      <c r="U520" s="135"/>
      <c r="V520" s="135"/>
      <c r="W520" s="135"/>
      <c r="X520" s="135"/>
      <c r="Y520" s="133"/>
      <c r="Z520" s="111"/>
      <c r="AA520" s="42" t="s">
        <v>487</v>
      </c>
      <c r="AB520" s="148"/>
      <c r="AC520" s="46"/>
      <c r="AD520" s="149"/>
      <c r="AE520" s="149"/>
      <c r="AF520" s="46"/>
      <c r="AJ520" s="136"/>
      <c r="AK520" s="136"/>
    </row>
    <row r="521" spans="1:39" ht="12.75" customHeight="1">
      <c r="A521" s="1">
        <f t="shared" ref="A521:A527" si="168">A520+1</f>
        <v>67001</v>
      </c>
      <c r="B521" s="16" t="s">
        <v>86</v>
      </c>
      <c r="C521" s="144"/>
      <c r="D521" s="150"/>
      <c r="E521" s="16"/>
      <c r="F521" s="329">
        <v>0</v>
      </c>
      <c r="G521" s="318" t="s">
        <v>97</v>
      </c>
      <c r="H521" s="17">
        <v>0</v>
      </c>
      <c r="I521" s="159"/>
      <c r="J521" s="147"/>
      <c r="K521" s="462"/>
      <c r="L521" s="462">
        <f t="shared" ref="L521:L526" si="169">F521*H521</f>
        <v>0</v>
      </c>
      <c r="M521" s="463">
        <f t="shared" si="167"/>
        <v>0</v>
      </c>
      <c r="N521" s="463"/>
      <c r="O521" s="496"/>
      <c r="P521" s="466"/>
      <c r="Q521" s="466"/>
      <c r="T521" s="135"/>
      <c r="U521" s="135"/>
      <c r="V521" s="135"/>
      <c r="W521" s="135"/>
      <c r="X521" s="135"/>
      <c r="Y521" s="133"/>
      <c r="Z521" s="111"/>
      <c r="AA521" s="14"/>
      <c r="AJ521" s="136"/>
      <c r="AK521" s="136"/>
    </row>
    <row r="522" spans="1:39" ht="12.75" customHeight="1">
      <c r="A522" s="1">
        <f t="shared" si="168"/>
        <v>67002</v>
      </c>
      <c r="B522" s="16" t="s">
        <v>34</v>
      </c>
      <c r="C522" s="144"/>
      <c r="D522" s="150"/>
      <c r="E522" s="16"/>
      <c r="F522" s="329">
        <v>0</v>
      </c>
      <c r="G522" s="318" t="s">
        <v>97</v>
      </c>
      <c r="H522" s="17">
        <v>0</v>
      </c>
      <c r="I522" s="159"/>
      <c r="J522" s="147"/>
      <c r="K522" s="462"/>
      <c r="L522" s="462">
        <f t="shared" si="169"/>
        <v>0</v>
      </c>
      <c r="M522" s="463">
        <f t="shared" si="167"/>
        <v>0</v>
      </c>
      <c r="N522" s="463"/>
      <c r="O522" s="496"/>
      <c r="P522" s="466"/>
      <c r="Q522" s="466"/>
      <c r="T522" s="135"/>
      <c r="U522" s="135"/>
      <c r="V522" s="135"/>
      <c r="W522" s="135"/>
      <c r="X522" s="135"/>
      <c r="Y522" s="133"/>
      <c r="Z522" s="111"/>
      <c r="AA522" s="14"/>
      <c r="AJ522" s="136"/>
      <c r="AK522" s="136"/>
    </row>
    <row r="523" spans="1:39" ht="12.75" customHeight="1">
      <c r="A523" s="1">
        <f t="shared" si="168"/>
        <v>67003</v>
      </c>
      <c r="B523" s="16" t="s">
        <v>328</v>
      </c>
      <c r="C523" s="144"/>
      <c r="D523" s="150"/>
      <c r="E523" s="16"/>
      <c r="F523" s="329">
        <v>0</v>
      </c>
      <c r="G523" s="318" t="s">
        <v>97</v>
      </c>
      <c r="H523" s="17">
        <v>0</v>
      </c>
      <c r="I523" s="159"/>
      <c r="J523" s="147"/>
      <c r="K523" s="462"/>
      <c r="L523" s="462">
        <f t="shared" si="169"/>
        <v>0</v>
      </c>
      <c r="M523" s="463">
        <f t="shared" si="167"/>
        <v>0</v>
      </c>
      <c r="N523" s="463"/>
      <c r="O523" s="496"/>
      <c r="P523" s="466"/>
      <c r="Q523" s="466"/>
      <c r="T523" s="135"/>
      <c r="U523" s="135"/>
      <c r="V523" s="135"/>
      <c r="W523" s="135"/>
      <c r="X523" s="135"/>
      <c r="Y523" s="133"/>
      <c r="Z523" s="111"/>
      <c r="AA523" s="14"/>
      <c r="AJ523" s="136"/>
      <c r="AK523" s="136"/>
    </row>
    <row r="524" spans="1:39" ht="12.75" customHeight="1">
      <c r="A524" s="1">
        <f t="shared" si="168"/>
        <v>67004</v>
      </c>
      <c r="B524" s="16" t="s">
        <v>329</v>
      </c>
      <c r="C524" s="144"/>
      <c r="D524" s="150"/>
      <c r="E524" s="16"/>
      <c r="F524" s="329">
        <v>0</v>
      </c>
      <c r="G524" s="318" t="s">
        <v>97</v>
      </c>
      <c r="H524" s="17">
        <v>0</v>
      </c>
      <c r="I524" s="159"/>
      <c r="J524" s="147"/>
      <c r="K524" s="462"/>
      <c r="L524" s="462">
        <f t="shared" si="169"/>
        <v>0</v>
      </c>
      <c r="M524" s="463">
        <f t="shared" si="167"/>
        <v>0</v>
      </c>
      <c r="N524" s="463"/>
      <c r="O524" s="496"/>
      <c r="P524" s="466"/>
      <c r="Q524" s="466"/>
      <c r="T524" s="135"/>
      <c r="U524" s="135"/>
      <c r="V524" s="135"/>
      <c r="W524" s="135"/>
      <c r="X524" s="135"/>
      <c r="Y524" s="133"/>
      <c r="Z524" s="111"/>
      <c r="AA524" s="14"/>
      <c r="AJ524" s="136"/>
      <c r="AK524" s="136"/>
    </row>
    <row r="525" spans="1:39" ht="12.75" customHeight="1">
      <c r="A525" s="1">
        <f t="shared" si="168"/>
        <v>67005</v>
      </c>
      <c r="B525" s="16" t="s">
        <v>438</v>
      </c>
      <c r="C525" s="144"/>
      <c r="D525" s="150"/>
      <c r="E525" s="144"/>
      <c r="F525" s="329">
        <v>0</v>
      </c>
      <c r="G525" s="224" t="s">
        <v>197</v>
      </c>
      <c r="H525" s="17">
        <v>200</v>
      </c>
      <c r="I525" s="159"/>
      <c r="J525" s="147"/>
      <c r="K525" s="462"/>
      <c r="L525" s="462">
        <f t="shared" si="169"/>
        <v>0</v>
      </c>
      <c r="M525" s="463">
        <f t="shared" si="167"/>
        <v>0</v>
      </c>
      <c r="N525" s="463"/>
      <c r="O525" s="496"/>
      <c r="P525" s="466"/>
      <c r="Q525" s="466"/>
      <c r="T525" s="135"/>
      <c r="U525" s="135"/>
      <c r="V525" s="135"/>
      <c r="W525" s="135"/>
      <c r="X525" s="135"/>
      <c r="Y525" s="133"/>
      <c r="Z525" s="111"/>
      <c r="AA525" s="14"/>
      <c r="AJ525" s="136"/>
      <c r="AK525" s="136"/>
    </row>
    <row r="526" spans="1:39" ht="12.75" customHeight="1">
      <c r="A526" s="1">
        <f t="shared" si="168"/>
        <v>67006</v>
      </c>
      <c r="B526" s="16" t="s">
        <v>603</v>
      </c>
      <c r="C526" s="144"/>
      <c r="D526" s="150"/>
      <c r="E526" s="144"/>
      <c r="F526" s="329">
        <v>0</v>
      </c>
      <c r="G526" s="224" t="s">
        <v>97</v>
      </c>
      <c r="H526" s="17">
        <v>0</v>
      </c>
      <c r="I526" s="159"/>
      <c r="J526" s="147"/>
      <c r="K526" s="462"/>
      <c r="L526" s="462">
        <f t="shared" si="169"/>
        <v>0</v>
      </c>
      <c r="M526" s="463">
        <f t="shared" si="167"/>
        <v>0</v>
      </c>
      <c r="N526" s="463"/>
      <c r="O526" s="496"/>
      <c r="P526" s="466"/>
      <c r="Q526" s="466"/>
      <c r="T526" s="135"/>
      <c r="U526" s="135"/>
      <c r="V526" s="135"/>
      <c r="W526" s="135"/>
      <c r="X526" s="135"/>
      <c r="Y526" s="133"/>
      <c r="Z526" s="111"/>
      <c r="AA526" s="14"/>
      <c r="AJ526" s="136"/>
      <c r="AK526" s="136"/>
    </row>
    <row r="527" spans="1:39" ht="12.75" customHeight="1">
      <c r="A527" s="1">
        <f t="shared" si="168"/>
        <v>67007</v>
      </c>
      <c r="C527" s="144"/>
      <c r="D527" s="150"/>
      <c r="E527" s="144"/>
      <c r="F527" s="264"/>
      <c r="G527" s="224"/>
      <c r="H527" s="17"/>
      <c r="I527" s="159"/>
      <c r="J527" s="147"/>
      <c r="K527" s="462"/>
      <c r="L527" s="462">
        <v>0</v>
      </c>
      <c r="M527" s="463">
        <f t="shared" si="167"/>
        <v>0</v>
      </c>
      <c r="N527" s="463"/>
      <c r="O527" s="496"/>
      <c r="P527" s="466"/>
      <c r="Q527" s="466"/>
      <c r="T527" s="135"/>
      <c r="U527" s="135"/>
      <c r="V527" s="135"/>
      <c r="W527" s="135"/>
      <c r="X527" s="135"/>
      <c r="Y527" s="133"/>
      <c r="Z527" s="111"/>
      <c r="AA527" s="14"/>
      <c r="AJ527" s="136"/>
      <c r="AK527" s="136"/>
    </row>
    <row r="528" spans="1:39" ht="12.75" customHeight="1">
      <c r="C528" s="144"/>
      <c r="D528" s="150"/>
      <c r="E528" s="144"/>
      <c r="F528" s="18"/>
      <c r="H528" s="17"/>
      <c r="I528" s="159"/>
      <c r="J528" s="154"/>
      <c r="K528" s="465"/>
      <c r="L528" s="465"/>
      <c r="M528" s="463"/>
      <c r="N528" s="463"/>
      <c r="O528" s="496"/>
      <c r="P528" s="466"/>
      <c r="Q528" s="466"/>
      <c r="T528" s="135"/>
      <c r="U528" s="135"/>
      <c r="V528" s="135"/>
      <c r="W528" s="135"/>
      <c r="X528" s="135"/>
      <c r="Y528" s="133"/>
      <c r="Z528" s="111"/>
      <c r="AA528" s="14"/>
      <c r="AJ528" s="136"/>
      <c r="AK528" s="136"/>
    </row>
    <row r="529" spans="1:40" ht="12.75" customHeight="1" thickBot="1">
      <c r="A529" s="453"/>
      <c r="B529" s="417"/>
      <c r="C529" s="454"/>
      <c r="D529" s="455"/>
      <c r="E529" s="454"/>
      <c r="F529" s="441"/>
      <c r="G529" s="439"/>
      <c r="H529" s="443"/>
      <c r="I529" s="443" t="s">
        <v>599</v>
      </c>
      <c r="J529" s="452"/>
      <c r="K529" s="536">
        <f>K454+K467+K475+K482+K501+K510+K519</f>
        <v>0</v>
      </c>
      <c r="L529" s="536">
        <f>L454+L467+L475+L482+L501+L510+L519</f>
        <v>0</v>
      </c>
      <c r="M529" s="536">
        <f>M454+M467+M475+M482+M501+M510+M519</f>
        <v>0</v>
      </c>
      <c r="N529" s="536">
        <f t="shared" ref="N529:P529" si="170">N454+N467+N475+N482+N501+N510+N519</f>
        <v>0</v>
      </c>
      <c r="O529" s="536">
        <f t="shared" si="170"/>
        <v>0</v>
      </c>
      <c r="P529" s="537">
        <f>P454+P467+P475+P482+P501+P510+P519</f>
        <v>0</v>
      </c>
      <c r="Q529" s="537">
        <f>Q454+Q467+Q475+Q482+Q501+Q510+Q519</f>
        <v>0</v>
      </c>
      <c r="T529" s="135"/>
      <c r="U529" s="135"/>
      <c r="V529" s="135"/>
      <c r="W529" s="135"/>
      <c r="X529" s="135"/>
      <c r="Y529" s="133"/>
      <c r="Z529" s="111"/>
      <c r="AA529" s="14"/>
      <c r="AJ529" s="136"/>
      <c r="AK529" s="136"/>
      <c r="AN529" s="17"/>
    </row>
    <row r="530" spans="1:40" ht="12.75" customHeight="1" thickBot="1">
      <c r="A530" s="517"/>
      <c r="B530" s="518"/>
      <c r="C530" s="519"/>
      <c r="D530" s="520"/>
      <c r="E530" s="519"/>
      <c r="F530" s="521"/>
      <c r="G530" s="521"/>
      <c r="H530" s="522"/>
      <c r="I530" s="551"/>
      <c r="J530" s="552"/>
      <c r="K530" s="553"/>
      <c r="L530" s="553"/>
      <c r="M530" s="553"/>
      <c r="N530" s="553"/>
      <c r="O530" s="553"/>
      <c r="P530" s="553"/>
      <c r="Q530" s="553"/>
      <c r="T530" s="135"/>
      <c r="U530" s="135"/>
      <c r="V530" s="135"/>
      <c r="W530" s="135"/>
      <c r="X530" s="135"/>
      <c r="Y530" s="133"/>
      <c r="Z530" s="111"/>
      <c r="AA530" s="14"/>
      <c r="AJ530" s="136"/>
      <c r="AK530" s="136"/>
      <c r="AN530" s="17"/>
    </row>
    <row r="531" spans="1:40" ht="12.75" customHeight="1">
      <c r="C531" s="144"/>
      <c r="D531" s="150"/>
      <c r="E531" s="144"/>
      <c r="F531" s="18"/>
      <c r="G531" s="264"/>
      <c r="H531" s="17"/>
      <c r="I531" s="159"/>
      <c r="J531" s="154"/>
      <c r="K531" s="554"/>
      <c r="L531" s="554"/>
      <c r="M531" s="555"/>
      <c r="N531" s="555"/>
      <c r="O531" s="555"/>
      <c r="P531" s="555"/>
      <c r="Q531" s="555"/>
      <c r="T531" s="135"/>
      <c r="U531" s="135"/>
      <c r="V531" s="135"/>
      <c r="W531" s="135"/>
      <c r="X531" s="135"/>
      <c r="Y531" s="133"/>
      <c r="Z531" s="111"/>
      <c r="AA531" s="14"/>
      <c r="AJ531" s="136"/>
      <c r="AK531" s="136"/>
      <c r="AN531" s="17"/>
    </row>
    <row r="532" spans="1:40" s="32" customFormat="1" ht="36">
      <c r="A532" s="79" t="s">
        <v>136</v>
      </c>
      <c r="B532" s="32" t="s">
        <v>39</v>
      </c>
      <c r="C532" s="130"/>
      <c r="D532" s="131"/>
      <c r="E532" s="130"/>
      <c r="F532" s="136"/>
      <c r="G532" s="132"/>
      <c r="H532" s="20"/>
      <c r="I532" s="159"/>
      <c r="J532" s="179"/>
      <c r="K532" s="509" t="s">
        <v>440</v>
      </c>
      <c r="L532" s="510" t="s">
        <v>441</v>
      </c>
      <c r="M532" s="476" t="s">
        <v>428</v>
      </c>
      <c r="N532" s="511" t="s">
        <v>430</v>
      </c>
      <c r="O532" s="511" t="s">
        <v>431</v>
      </c>
      <c r="P532" s="511" t="s">
        <v>432</v>
      </c>
      <c r="Q532" s="459" t="s">
        <v>668</v>
      </c>
      <c r="R532" s="56"/>
      <c r="S532" s="10"/>
      <c r="T532" s="135"/>
      <c r="U532" s="135"/>
      <c r="V532" s="135"/>
      <c r="W532" s="135"/>
      <c r="X532" s="135"/>
      <c r="Y532" s="133"/>
      <c r="Z532" s="111"/>
      <c r="AA532" s="14"/>
      <c r="AB532" s="15"/>
      <c r="AC532" s="16"/>
      <c r="AD532" s="17"/>
      <c r="AE532" s="17"/>
      <c r="AF532" s="16"/>
      <c r="AG532" s="16"/>
      <c r="AH532" s="16"/>
      <c r="AI532" s="16"/>
      <c r="AJ532" s="136"/>
      <c r="AK532" s="136"/>
      <c r="AL532" s="56"/>
      <c r="AM532" s="20"/>
    </row>
    <row r="533" spans="1:40" s="32" customFormat="1" ht="12.75" customHeight="1">
      <c r="A533" s="79"/>
      <c r="B533" s="137" t="s">
        <v>330</v>
      </c>
      <c r="C533" s="138"/>
      <c r="D533" s="139"/>
      <c r="E533" s="138"/>
      <c r="F533" s="292"/>
      <c r="G533" s="140"/>
      <c r="H533" s="141"/>
      <c r="I533" s="141" t="s">
        <v>142</v>
      </c>
      <c r="J533" s="142"/>
      <c r="K533" s="467">
        <f>SUM(K534:K541)</f>
        <v>0</v>
      </c>
      <c r="L533" s="467">
        <f>SUM(L534:L541)</f>
        <v>0</v>
      </c>
      <c r="M533" s="468">
        <f>SUM(M534:M541)</f>
        <v>0</v>
      </c>
      <c r="N533" s="468">
        <f t="shared" ref="N533:P533" si="171">SUM(N534:N541)</f>
        <v>0</v>
      </c>
      <c r="O533" s="468">
        <f t="shared" si="171"/>
        <v>0</v>
      </c>
      <c r="P533" s="468">
        <f t="shared" si="171"/>
        <v>0</v>
      </c>
      <c r="Q533" s="468">
        <f>SUM(Q534:Q541)</f>
        <v>0</v>
      </c>
      <c r="R533" s="143"/>
      <c r="S533" s="10"/>
      <c r="T533" s="135"/>
      <c r="U533" s="135"/>
      <c r="V533" s="135"/>
      <c r="W533" s="135"/>
      <c r="X533" s="135"/>
      <c r="Y533" s="133"/>
      <c r="Z533" s="111"/>
      <c r="AA533" s="14"/>
      <c r="AB533" s="15"/>
      <c r="AC533" s="16"/>
      <c r="AD533" s="17"/>
      <c r="AE533" s="17"/>
      <c r="AF533" s="16"/>
      <c r="AG533" s="16"/>
      <c r="AH533" s="16"/>
      <c r="AI533" s="16"/>
      <c r="AJ533" s="136"/>
      <c r="AK533" s="136"/>
      <c r="AL533" s="56"/>
      <c r="AM533" s="20"/>
    </row>
    <row r="534" spans="1:40" ht="12.75" customHeight="1">
      <c r="A534" s="1">
        <v>71000</v>
      </c>
      <c r="B534" s="16" t="s">
        <v>331</v>
      </c>
      <c r="C534" s="293"/>
      <c r="D534" s="213"/>
      <c r="E534" s="10"/>
      <c r="F534" s="327">
        <v>0</v>
      </c>
      <c r="G534" s="297" t="s">
        <v>97</v>
      </c>
      <c r="H534" s="205">
        <v>0</v>
      </c>
      <c r="I534" s="159"/>
      <c r="J534" s="147"/>
      <c r="K534" s="462"/>
      <c r="L534" s="462">
        <f>F534*H534</f>
        <v>0</v>
      </c>
      <c r="M534" s="463">
        <f t="shared" ref="M534:M540" si="172">K534+L534</f>
        <v>0</v>
      </c>
      <c r="N534" s="463"/>
      <c r="O534" s="466"/>
      <c r="P534" s="463"/>
      <c r="Q534" s="463"/>
      <c r="T534" s="135"/>
      <c r="U534" s="135"/>
      <c r="V534" s="135"/>
      <c r="W534" s="135"/>
      <c r="X534" s="135"/>
      <c r="Y534" s="133"/>
      <c r="Z534" s="111"/>
      <c r="AA534" s="42" t="s">
        <v>488</v>
      </c>
      <c r="AB534" s="148"/>
      <c r="AC534" s="46"/>
      <c r="AD534" s="149"/>
      <c r="AE534" s="149"/>
      <c r="AF534" s="46"/>
      <c r="AJ534" s="162"/>
      <c r="AK534" s="136"/>
    </row>
    <row r="535" spans="1:40" ht="12.75" customHeight="1">
      <c r="A535" s="1">
        <f t="shared" ref="A535:A540" si="173">A534+1</f>
        <v>71001</v>
      </c>
      <c r="B535" s="16" t="s">
        <v>7</v>
      </c>
      <c r="C535" s="293"/>
      <c r="D535" s="213"/>
      <c r="E535" s="10"/>
      <c r="F535" s="297"/>
      <c r="G535" s="297" t="s">
        <v>197</v>
      </c>
      <c r="H535" s="205">
        <v>0</v>
      </c>
      <c r="I535" s="159"/>
      <c r="J535" s="147"/>
      <c r="K535" s="462"/>
      <c r="L535" s="462">
        <f t="shared" ref="L535:L539" si="174">F535*H535</f>
        <v>0</v>
      </c>
      <c r="M535" s="463">
        <f t="shared" si="172"/>
        <v>0</v>
      </c>
      <c r="N535" s="463"/>
      <c r="O535" s="466"/>
      <c r="P535" s="463"/>
      <c r="Q535" s="463"/>
      <c r="T535" s="135"/>
      <c r="U535" s="135"/>
      <c r="V535" s="135"/>
      <c r="W535" s="135"/>
      <c r="X535" s="135"/>
      <c r="Y535" s="133"/>
      <c r="Z535" s="111"/>
      <c r="AA535" s="14"/>
      <c r="AJ535" s="136"/>
      <c r="AK535" s="136"/>
    </row>
    <row r="536" spans="1:40" ht="12.75" customHeight="1">
      <c r="A536" s="1">
        <f t="shared" si="173"/>
        <v>71002</v>
      </c>
      <c r="B536" s="16" t="s">
        <v>8</v>
      </c>
      <c r="C536" s="293"/>
      <c r="D536" s="213"/>
      <c r="E536" s="10"/>
      <c r="F536" s="297"/>
      <c r="G536" s="297" t="s">
        <v>197</v>
      </c>
      <c r="H536" s="205">
        <v>0</v>
      </c>
      <c r="I536" s="159"/>
      <c r="J536" s="147"/>
      <c r="K536" s="462"/>
      <c r="L536" s="462">
        <f t="shared" si="174"/>
        <v>0</v>
      </c>
      <c r="M536" s="463">
        <f t="shared" si="172"/>
        <v>0</v>
      </c>
      <c r="N536" s="463"/>
      <c r="O536" s="466"/>
      <c r="P536" s="463"/>
      <c r="Q536" s="463"/>
      <c r="T536" s="135"/>
      <c r="U536" s="135"/>
      <c r="V536" s="135"/>
      <c r="W536" s="135"/>
      <c r="X536" s="135"/>
      <c r="Y536" s="133"/>
      <c r="Z536" s="111"/>
      <c r="AA536" s="14"/>
      <c r="AJ536" s="136"/>
      <c r="AK536" s="136"/>
    </row>
    <row r="537" spans="1:40" ht="12.75" customHeight="1">
      <c r="A537" s="1">
        <f t="shared" si="173"/>
        <v>71003</v>
      </c>
      <c r="B537" s="16" t="s">
        <v>36</v>
      </c>
      <c r="C537" s="10"/>
      <c r="D537" s="213"/>
      <c r="E537" s="10"/>
      <c r="F537" s="297"/>
      <c r="G537" s="297" t="s">
        <v>197</v>
      </c>
      <c r="H537" s="205">
        <v>0</v>
      </c>
      <c r="I537" s="159"/>
      <c r="J537" s="147"/>
      <c r="K537" s="462"/>
      <c r="L537" s="462">
        <f t="shared" si="174"/>
        <v>0</v>
      </c>
      <c r="M537" s="463">
        <f t="shared" si="172"/>
        <v>0</v>
      </c>
      <c r="N537" s="463"/>
      <c r="O537" s="466"/>
      <c r="P537" s="463"/>
      <c r="Q537" s="463"/>
      <c r="T537" s="135"/>
      <c r="U537" s="135"/>
      <c r="V537" s="135"/>
      <c r="W537" s="135"/>
      <c r="X537" s="135"/>
      <c r="Y537" s="133"/>
      <c r="Z537" s="111"/>
      <c r="AA537" s="14"/>
      <c r="AJ537" s="136"/>
      <c r="AK537" s="136"/>
    </row>
    <row r="538" spans="1:40" ht="12.75" customHeight="1">
      <c r="A538" s="1">
        <f t="shared" si="173"/>
        <v>71004</v>
      </c>
      <c r="B538" s="16" t="s">
        <v>35</v>
      </c>
      <c r="C538" s="10"/>
      <c r="D538" s="213"/>
      <c r="E538" s="10"/>
      <c r="F538" s="327">
        <v>0</v>
      </c>
      <c r="G538" s="297" t="s">
        <v>97</v>
      </c>
      <c r="H538" s="205">
        <v>0</v>
      </c>
      <c r="I538" s="159"/>
      <c r="J538" s="147"/>
      <c r="K538" s="462"/>
      <c r="L538" s="462">
        <f t="shared" si="174"/>
        <v>0</v>
      </c>
      <c r="M538" s="463">
        <f t="shared" si="172"/>
        <v>0</v>
      </c>
      <c r="N538" s="463"/>
      <c r="O538" s="466"/>
      <c r="P538" s="463"/>
      <c r="Q538" s="463"/>
      <c r="T538" s="135"/>
      <c r="U538" s="135"/>
      <c r="V538" s="135"/>
      <c r="W538" s="135"/>
      <c r="X538" s="135"/>
      <c r="Y538" s="133"/>
      <c r="Z538" s="111"/>
      <c r="AA538" s="14"/>
      <c r="AJ538" s="136"/>
      <c r="AK538" s="136"/>
    </row>
    <row r="539" spans="1:40" ht="12.75" customHeight="1">
      <c r="A539" s="1">
        <f t="shared" si="173"/>
        <v>71005</v>
      </c>
      <c r="B539" s="16" t="s">
        <v>332</v>
      </c>
      <c r="C539" s="10"/>
      <c r="D539" s="213"/>
      <c r="E539" s="10"/>
      <c r="F539" s="327">
        <v>0</v>
      </c>
      <c r="G539" s="297" t="s">
        <v>97</v>
      </c>
      <c r="H539" s="205">
        <v>0</v>
      </c>
      <c r="I539" s="159"/>
      <c r="J539" s="147"/>
      <c r="K539" s="462"/>
      <c r="L539" s="462">
        <f t="shared" si="174"/>
        <v>0</v>
      </c>
      <c r="M539" s="463">
        <f t="shared" si="172"/>
        <v>0</v>
      </c>
      <c r="N539" s="463"/>
      <c r="O539" s="466"/>
      <c r="P539" s="463"/>
      <c r="Q539" s="463"/>
      <c r="T539" s="135"/>
      <c r="U539" s="135"/>
      <c r="V539" s="135"/>
      <c r="W539" s="135"/>
      <c r="X539" s="135"/>
      <c r="Y539" s="133"/>
      <c r="Z539" s="111"/>
      <c r="AA539" s="14"/>
      <c r="AJ539" s="136"/>
      <c r="AK539" s="136"/>
    </row>
    <row r="540" spans="1:40" ht="12.75" customHeight="1">
      <c r="A540" s="1">
        <f t="shared" si="173"/>
        <v>71006</v>
      </c>
      <c r="C540" s="10"/>
      <c r="D540" s="213"/>
      <c r="E540" s="10"/>
      <c r="F540" s="297"/>
      <c r="G540" s="296"/>
      <c r="H540" s="205"/>
      <c r="I540" s="159"/>
      <c r="J540" s="147"/>
      <c r="K540" s="462"/>
      <c r="L540" s="462"/>
      <c r="M540" s="463">
        <f t="shared" si="172"/>
        <v>0</v>
      </c>
      <c r="N540" s="463"/>
      <c r="O540" s="466"/>
      <c r="P540" s="463"/>
      <c r="Q540" s="463"/>
      <c r="T540" s="135"/>
      <c r="U540" s="135"/>
      <c r="V540" s="135"/>
      <c r="W540" s="135"/>
      <c r="X540" s="135"/>
      <c r="Y540" s="133"/>
      <c r="Z540" s="111"/>
      <c r="AA540" s="14"/>
      <c r="AJ540" s="136"/>
      <c r="AK540" s="136"/>
    </row>
    <row r="541" spans="1:40" ht="12.75" customHeight="1">
      <c r="C541" s="10"/>
      <c r="D541" s="213"/>
      <c r="E541" s="10"/>
      <c r="F541" s="318"/>
      <c r="G541" s="296"/>
      <c r="H541" s="205"/>
      <c r="I541" s="159"/>
      <c r="J541" s="154"/>
      <c r="K541" s="465"/>
      <c r="L541" s="465"/>
      <c r="M541" s="463"/>
      <c r="N541" s="463"/>
      <c r="O541" s="466"/>
      <c r="P541" s="463"/>
      <c r="Q541" s="463"/>
      <c r="T541" s="135"/>
      <c r="U541" s="135"/>
      <c r="V541" s="135"/>
      <c r="W541" s="135"/>
      <c r="X541" s="135"/>
      <c r="Y541" s="133"/>
      <c r="Z541" s="111"/>
      <c r="AA541" s="14"/>
      <c r="AJ541" s="136"/>
      <c r="AK541" s="136"/>
    </row>
    <row r="542" spans="1:40" s="32" customFormat="1" ht="12.75" customHeight="1">
      <c r="A542" s="79"/>
      <c r="B542" s="137" t="s">
        <v>333</v>
      </c>
      <c r="C542" s="138"/>
      <c r="D542" s="139"/>
      <c r="E542" s="138"/>
      <c r="F542" s="292"/>
      <c r="G542" s="140"/>
      <c r="H542" s="141"/>
      <c r="I542" s="141" t="s">
        <v>142</v>
      </c>
      <c r="J542" s="142"/>
      <c r="K542" s="467">
        <f>SUM(K543:K549)</f>
        <v>0</v>
      </c>
      <c r="L542" s="467">
        <f>SUM(L543:L549)</f>
        <v>0</v>
      </c>
      <c r="M542" s="468">
        <f>SUM(M543:M549)</f>
        <v>0</v>
      </c>
      <c r="N542" s="468">
        <f t="shared" ref="N542:P542" si="175">SUM(N543:N549)</f>
        <v>0</v>
      </c>
      <c r="O542" s="468">
        <f t="shared" si="175"/>
        <v>0</v>
      </c>
      <c r="P542" s="468">
        <f t="shared" si="175"/>
        <v>0</v>
      </c>
      <c r="Q542" s="468">
        <f>SUM(Q543:Q549)</f>
        <v>0</v>
      </c>
      <c r="R542" s="143"/>
      <c r="S542" s="10"/>
      <c r="T542" s="135"/>
      <c r="U542" s="135"/>
      <c r="V542" s="135"/>
      <c r="W542" s="135"/>
      <c r="X542" s="135"/>
      <c r="Y542" s="133"/>
      <c r="Z542" s="111"/>
      <c r="AA542" s="14"/>
      <c r="AB542" s="15"/>
      <c r="AC542" s="16"/>
      <c r="AD542" s="17"/>
      <c r="AE542" s="17"/>
      <c r="AF542" s="16"/>
      <c r="AG542" s="16"/>
      <c r="AH542" s="16"/>
      <c r="AI542" s="16"/>
      <c r="AJ542" s="136"/>
      <c r="AK542" s="136"/>
      <c r="AL542" s="56"/>
      <c r="AM542" s="20"/>
    </row>
    <row r="543" spans="1:40" ht="12.75" customHeight="1">
      <c r="A543" s="1">
        <v>72000</v>
      </c>
      <c r="B543" s="16" t="s">
        <v>334</v>
      </c>
      <c r="C543" s="144"/>
      <c r="D543" s="150"/>
      <c r="E543" s="144"/>
      <c r="F543" s="327">
        <v>0</v>
      </c>
      <c r="G543" s="297" t="s">
        <v>97</v>
      </c>
      <c r="H543" s="17">
        <v>0</v>
      </c>
      <c r="I543" s="159"/>
      <c r="J543" s="147"/>
      <c r="K543" s="462"/>
      <c r="L543" s="462">
        <f>F543*H543</f>
        <v>0</v>
      </c>
      <c r="M543" s="463">
        <f t="shared" ref="M543:M548" si="176">K543+L543</f>
        <v>0</v>
      </c>
      <c r="N543" s="463"/>
      <c r="O543" s="466"/>
      <c r="P543" s="463"/>
      <c r="Q543" s="463"/>
      <c r="T543" s="135"/>
      <c r="U543" s="135"/>
      <c r="V543" s="135"/>
      <c r="W543" s="135"/>
      <c r="X543" s="135"/>
      <c r="Y543" s="133"/>
      <c r="Z543" s="111"/>
      <c r="AA543" s="42" t="s">
        <v>488</v>
      </c>
      <c r="AB543" s="148"/>
      <c r="AC543" s="46"/>
      <c r="AD543" s="149"/>
      <c r="AE543" s="149"/>
      <c r="AF543" s="46"/>
      <c r="AJ543" s="136"/>
      <c r="AK543" s="136"/>
    </row>
    <row r="544" spans="1:40" ht="12.75" customHeight="1">
      <c r="A544" s="1">
        <f>A543+1</f>
        <v>72001</v>
      </c>
      <c r="B544" s="16" t="s">
        <v>335</v>
      </c>
      <c r="C544" s="144"/>
      <c r="D544" s="150"/>
      <c r="E544" s="144"/>
      <c r="F544" s="327">
        <v>0</v>
      </c>
      <c r="G544" s="297" t="s">
        <v>97</v>
      </c>
      <c r="H544" s="17">
        <v>0</v>
      </c>
      <c r="I544" s="159"/>
      <c r="J544" s="147"/>
      <c r="K544" s="462"/>
      <c r="L544" s="462">
        <f>F544*H544</f>
        <v>0</v>
      </c>
      <c r="M544" s="463">
        <f t="shared" si="176"/>
        <v>0</v>
      </c>
      <c r="N544" s="463"/>
      <c r="O544" s="466"/>
      <c r="P544" s="463"/>
      <c r="Q544" s="463"/>
      <c r="T544" s="135"/>
      <c r="U544" s="135"/>
      <c r="V544" s="135"/>
      <c r="W544" s="135"/>
      <c r="X544" s="135"/>
      <c r="Y544" s="133"/>
      <c r="Z544" s="111"/>
      <c r="AA544" s="14"/>
      <c r="AJ544" s="136"/>
      <c r="AK544" s="136"/>
    </row>
    <row r="545" spans="1:39" ht="12.75" customHeight="1">
      <c r="A545" s="1">
        <f t="shared" ref="A545:A548" si="177">A544+1</f>
        <v>72002</v>
      </c>
      <c r="B545" s="16" t="s">
        <v>10</v>
      </c>
      <c r="C545" s="144"/>
      <c r="D545" s="150"/>
      <c r="E545" s="144"/>
      <c r="F545" s="327">
        <v>0</v>
      </c>
      <c r="G545" s="297" t="s">
        <v>97</v>
      </c>
      <c r="H545" s="17">
        <v>0</v>
      </c>
      <c r="I545" s="159"/>
      <c r="J545" s="147"/>
      <c r="K545" s="462"/>
      <c r="L545" s="462">
        <f>F545*H545</f>
        <v>0</v>
      </c>
      <c r="M545" s="463">
        <f t="shared" si="176"/>
        <v>0</v>
      </c>
      <c r="N545" s="463"/>
      <c r="O545" s="466"/>
      <c r="P545" s="463"/>
      <c r="Q545" s="463"/>
      <c r="T545" s="135"/>
      <c r="U545" s="135"/>
      <c r="V545" s="135"/>
      <c r="W545" s="135"/>
      <c r="X545" s="135"/>
      <c r="Y545" s="133"/>
      <c r="Z545" s="111"/>
      <c r="AA545" s="14"/>
      <c r="AJ545" s="136"/>
      <c r="AK545" s="136"/>
    </row>
    <row r="546" spans="1:39" ht="12.75" customHeight="1">
      <c r="A546" s="1">
        <f t="shared" si="177"/>
        <v>72003</v>
      </c>
      <c r="B546" s="16" t="s">
        <v>336</v>
      </c>
      <c r="C546" s="144"/>
      <c r="D546" s="150"/>
      <c r="E546" s="144"/>
      <c r="F546" s="314">
        <v>0</v>
      </c>
      <c r="G546" s="297" t="s">
        <v>197</v>
      </c>
      <c r="H546" s="17">
        <v>0</v>
      </c>
      <c r="I546" s="159"/>
      <c r="J546" s="147"/>
      <c r="K546" s="462"/>
      <c r="L546" s="462">
        <f>F546*H546</f>
        <v>0</v>
      </c>
      <c r="M546" s="463">
        <f t="shared" si="176"/>
        <v>0</v>
      </c>
      <c r="N546" s="463"/>
      <c r="O546" s="466"/>
      <c r="P546" s="463"/>
      <c r="Q546" s="463"/>
      <c r="T546" s="135"/>
      <c r="U546" s="135"/>
      <c r="V546" s="135"/>
      <c r="W546" s="135"/>
      <c r="X546" s="135"/>
      <c r="Y546" s="133"/>
      <c r="Z546" s="111"/>
      <c r="AA546" s="14"/>
      <c r="AJ546" s="136"/>
      <c r="AK546" s="136"/>
    </row>
    <row r="547" spans="1:39" ht="12.75" customHeight="1">
      <c r="A547" s="1">
        <f t="shared" si="177"/>
        <v>72004</v>
      </c>
      <c r="B547" s="16" t="s">
        <v>332</v>
      </c>
      <c r="C547" s="144"/>
      <c r="D547" s="150"/>
      <c r="E547" s="144"/>
      <c r="F547" s="327">
        <v>0</v>
      </c>
      <c r="G547" s="297" t="s">
        <v>97</v>
      </c>
      <c r="H547" s="17">
        <v>0</v>
      </c>
      <c r="I547" s="159"/>
      <c r="J547" s="147"/>
      <c r="K547" s="462"/>
      <c r="L547" s="462">
        <f>F547*H547</f>
        <v>0</v>
      </c>
      <c r="M547" s="463">
        <f t="shared" si="176"/>
        <v>0</v>
      </c>
      <c r="N547" s="463"/>
      <c r="O547" s="466"/>
      <c r="P547" s="463"/>
      <c r="Q547" s="463"/>
      <c r="T547" s="135"/>
      <c r="U547" s="135"/>
      <c r="V547" s="135"/>
      <c r="W547" s="135"/>
      <c r="X547" s="135"/>
      <c r="Y547" s="133"/>
      <c r="Z547" s="111"/>
      <c r="AA547" s="14"/>
      <c r="AJ547" s="136"/>
      <c r="AK547" s="136"/>
    </row>
    <row r="548" spans="1:39" ht="12.75" customHeight="1">
      <c r="A548" s="1">
        <f t="shared" si="177"/>
        <v>72005</v>
      </c>
      <c r="C548" s="144"/>
      <c r="D548" s="150"/>
      <c r="E548" s="144"/>
      <c r="F548" s="18"/>
      <c r="G548" s="296"/>
      <c r="H548" s="17"/>
      <c r="I548" s="159"/>
      <c r="J548" s="147"/>
      <c r="K548" s="462"/>
      <c r="L548" s="462"/>
      <c r="M548" s="463">
        <f t="shared" si="176"/>
        <v>0</v>
      </c>
      <c r="N548" s="463"/>
      <c r="O548" s="466"/>
      <c r="P548" s="463"/>
      <c r="Q548" s="463"/>
      <c r="T548" s="135"/>
      <c r="U548" s="135"/>
      <c r="V548" s="135"/>
      <c r="W548" s="135"/>
      <c r="X548" s="135"/>
      <c r="Y548" s="133"/>
      <c r="Z548" s="111"/>
      <c r="AA548" s="14"/>
      <c r="AJ548" s="136"/>
      <c r="AK548" s="136"/>
    </row>
    <row r="549" spans="1:39" ht="12.75" customHeight="1">
      <c r="C549" s="144"/>
      <c r="D549" s="150"/>
      <c r="E549" s="144"/>
      <c r="F549" s="18"/>
      <c r="G549" s="296"/>
      <c r="H549" s="17"/>
      <c r="I549" s="159"/>
      <c r="J549" s="154"/>
      <c r="K549" s="465"/>
      <c r="L549" s="465"/>
      <c r="M549" s="465"/>
      <c r="N549" s="488"/>
      <c r="O549" s="512"/>
      <c r="P549" s="463"/>
      <c r="Q549" s="463"/>
      <c r="T549" s="135"/>
      <c r="U549" s="135"/>
      <c r="V549" s="135"/>
      <c r="W549" s="135"/>
      <c r="X549" s="135"/>
      <c r="Y549" s="133"/>
      <c r="Z549" s="111"/>
      <c r="AA549" s="14"/>
      <c r="AJ549" s="136"/>
      <c r="AK549" s="136"/>
    </row>
    <row r="550" spans="1:39" s="32" customFormat="1" ht="12.75" customHeight="1">
      <c r="A550" s="79"/>
      <c r="B550" s="137" t="s">
        <v>337</v>
      </c>
      <c r="C550" s="138"/>
      <c r="D550" s="139"/>
      <c r="E550" s="138"/>
      <c r="F550" s="292"/>
      <c r="G550" s="331"/>
      <c r="H550" s="141"/>
      <c r="I550" s="141" t="s">
        <v>142</v>
      </c>
      <c r="J550" s="142"/>
      <c r="K550" s="467">
        <f>SUM(K551:K557)</f>
        <v>0</v>
      </c>
      <c r="L550" s="467">
        <f>SUM(L551:L557)</f>
        <v>0</v>
      </c>
      <c r="M550" s="500">
        <f>SUM(M551:M557)</f>
        <v>0</v>
      </c>
      <c r="N550" s="500">
        <f t="shared" ref="N550:P550" si="178">SUM(N551:N557)</f>
        <v>0</v>
      </c>
      <c r="O550" s="500">
        <f t="shared" si="178"/>
        <v>0</v>
      </c>
      <c r="P550" s="500">
        <f t="shared" si="178"/>
        <v>0</v>
      </c>
      <c r="Q550" s="500">
        <f>SUM(Q551:Q557)</f>
        <v>0</v>
      </c>
      <c r="R550" s="56"/>
      <c r="S550" s="10"/>
      <c r="T550" s="135"/>
      <c r="U550" s="135"/>
      <c r="V550" s="135"/>
      <c r="W550" s="135"/>
      <c r="X550" s="135"/>
      <c r="Y550" s="133"/>
      <c r="Z550" s="111"/>
      <c r="AA550" s="14"/>
      <c r="AB550" s="15"/>
      <c r="AC550" s="16"/>
      <c r="AD550" s="17"/>
      <c r="AE550" s="17"/>
      <c r="AF550" s="16"/>
      <c r="AG550" s="16"/>
      <c r="AH550" s="16"/>
      <c r="AI550" s="16"/>
      <c r="AJ550" s="136"/>
      <c r="AK550" s="136"/>
      <c r="AL550" s="56"/>
      <c r="AM550" s="20"/>
    </row>
    <row r="551" spans="1:39" ht="12.75" customHeight="1">
      <c r="A551" s="1">
        <v>73000</v>
      </c>
      <c r="B551" s="16" t="s">
        <v>9</v>
      </c>
      <c r="C551" s="144"/>
      <c r="D551" s="150"/>
      <c r="E551" s="144"/>
      <c r="F551" s="329">
        <v>0</v>
      </c>
      <c r="G551" s="297" t="s">
        <v>97</v>
      </c>
      <c r="H551" s="17">
        <v>0</v>
      </c>
      <c r="I551" s="159"/>
      <c r="J551" s="147"/>
      <c r="K551" s="462"/>
      <c r="L551" s="462">
        <f>F551*H551</f>
        <v>0</v>
      </c>
      <c r="M551" s="463">
        <f t="shared" ref="M551:M556" si="179">K551+L551</f>
        <v>0</v>
      </c>
      <c r="N551" s="463"/>
      <c r="O551" s="466"/>
      <c r="P551" s="463"/>
      <c r="Q551" s="463"/>
      <c r="T551" s="135"/>
      <c r="U551" s="135"/>
      <c r="V551" s="135"/>
      <c r="W551" s="135"/>
      <c r="X551" s="135"/>
      <c r="Y551" s="133"/>
      <c r="Z551" s="111"/>
      <c r="AA551" s="42" t="s">
        <v>488</v>
      </c>
      <c r="AB551" s="148"/>
      <c r="AC551" s="46"/>
      <c r="AD551" s="149"/>
      <c r="AE551" s="149"/>
      <c r="AF551" s="46"/>
      <c r="AJ551" s="136"/>
      <c r="AK551" s="136"/>
    </row>
    <row r="552" spans="1:39" ht="12.75" customHeight="1">
      <c r="A552" s="1">
        <f>A551+1</f>
        <v>73001</v>
      </c>
      <c r="B552" s="16" t="s">
        <v>338</v>
      </c>
      <c r="C552" s="144"/>
      <c r="D552" s="150"/>
      <c r="E552" s="144"/>
      <c r="F552" s="18"/>
      <c r="G552" s="297" t="s">
        <v>197</v>
      </c>
      <c r="H552" s="17">
        <v>0</v>
      </c>
      <c r="I552" s="159"/>
      <c r="J552" s="147"/>
      <c r="K552" s="462"/>
      <c r="L552" s="462">
        <f>F552*H552</f>
        <v>0</v>
      </c>
      <c r="M552" s="463">
        <f t="shared" si="179"/>
        <v>0</v>
      </c>
      <c r="N552" s="463"/>
      <c r="O552" s="466"/>
      <c r="P552" s="463"/>
      <c r="Q552" s="463"/>
      <c r="T552" s="135"/>
      <c r="U552" s="135"/>
      <c r="V552" s="135"/>
      <c r="W552" s="135"/>
      <c r="X552" s="135"/>
      <c r="Y552" s="133"/>
      <c r="Z552" s="111"/>
      <c r="AA552" s="14"/>
      <c r="AJ552" s="136"/>
      <c r="AK552" s="136"/>
    </row>
    <row r="553" spans="1:39" ht="12.75" customHeight="1">
      <c r="A553" s="1">
        <f>A552+1</f>
        <v>73002</v>
      </c>
      <c r="B553" s="16" t="s">
        <v>66</v>
      </c>
      <c r="C553" s="144"/>
      <c r="D553" s="150"/>
      <c r="E553" s="144"/>
      <c r="F553" s="329">
        <v>0</v>
      </c>
      <c r="G553" s="297" t="s">
        <v>97</v>
      </c>
      <c r="H553" s="17">
        <v>0</v>
      </c>
      <c r="I553" s="159"/>
      <c r="J553" s="147"/>
      <c r="K553" s="462"/>
      <c r="L553" s="462">
        <f>F553*H553</f>
        <v>0</v>
      </c>
      <c r="M553" s="463">
        <f t="shared" si="179"/>
        <v>0</v>
      </c>
      <c r="N553" s="463"/>
      <c r="O553" s="466"/>
      <c r="P553" s="463"/>
      <c r="Q553" s="463"/>
      <c r="T553" s="135"/>
      <c r="U553" s="135"/>
      <c r="V553" s="135"/>
      <c r="W553" s="135"/>
      <c r="X553" s="135"/>
      <c r="Y553" s="133"/>
      <c r="Z553" s="111"/>
      <c r="AA553" s="14"/>
      <c r="AJ553" s="136"/>
      <c r="AK553" s="136"/>
    </row>
    <row r="554" spans="1:39" ht="12.75" customHeight="1">
      <c r="A554" s="1">
        <f>A553+1</f>
        <v>73003</v>
      </c>
      <c r="B554" s="16" t="s">
        <v>120</v>
      </c>
      <c r="C554" s="144"/>
      <c r="D554" s="150"/>
      <c r="E554" s="144"/>
      <c r="F554" s="329">
        <v>0</v>
      </c>
      <c r="G554" s="297" t="s">
        <v>97</v>
      </c>
      <c r="H554" s="17">
        <v>0</v>
      </c>
      <c r="I554" s="159"/>
      <c r="J554" s="147"/>
      <c r="K554" s="462"/>
      <c r="L554" s="462">
        <f>F554*H554</f>
        <v>0</v>
      </c>
      <c r="M554" s="463">
        <f t="shared" si="179"/>
        <v>0</v>
      </c>
      <c r="N554" s="463"/>
      <c r="O554" s="466"/>
      <c r="P554" s="463"/>
      <c r="Q554" s="463"/>
      <c r="T554" s="135"/>
      <c r="U554" s="135"/>
      <c r="V554" s="135"/>
      <c r="W554" s="135"/>
      <c r="X554" s="135"/>
      <c r="Y554" s="133"/>
      <c r="Z554" s="111"/>
      <c r="AA554" s="14"/>
      <c r="AJ554" s="136"/>
      <c r="AK554" s="136"/>
    </row>
    <row r="555" spans="1:39" ht="12.75" customHeight="1">
      <c r="A555" s="1">
        <f>A554+1</f>
        <v>73004</v>
      </c>
      <c r="B555" s="16" t="s">
        <v>332</v>
      </c>
      <c r="C555" s="144"/>
      <c r="D555" s="150"/>
      <c r="E555" s="144"/>
      <c r="F555" s="329">
        <v>0</v>
      </c>
      <c r="G555" s="297" t="s">
        <v>97</v>
      </c>
      <c r="H555" s="17">
        <v>0</v>
      </c>
      <c r="I555" s="53"/>
      <c r="J555" s="147"/>
      <c r="K555" s="462"/>
      <c r="L555" s="462">
        <f>F555*H555</f>
        <v>0</v>
      </c>
      <c r="M555" s="463">
        <f t="shared" si="179"/>
        <v>0</v>
      </c>
      <c r="N555" s="463"/>
      <c r="O555" s="466"/>
      <c r="P555" s="463"/>
      <c r="Q555" s="463"/>
      <c r="T555" s="135"/>
      <c r="U555" s="135"/>
      <c r="V555" s="135"/>
      <c r="W555" s="135"/>
      <c r="X555" s="135"/>
      <c r="Y555" s="133"/>
      <c r="Z555" s="111"/>
      <c r="AA555" s="14"/>
      <c r="AJ555" s="136"/>
      <c r="AK555" s="136"/>
    </row>
    <row r="556" spans="1:39" ht="12.75" customHeight="1">
      <c r="A556" s="1">
        <f>A555+1</f>
        <v>73005</v>
      </c>
      <c r="C556" s="144"/>
      <c r="D556" s="150"/>
      <c r="E556" s="144"/>
      <c r="F556" s="18"/>
      <c r="G556" s="296"/>
      <c r="H556" s="17"/>
      <c r="I556" s="159"/>
      <c r="J556" s="147"/>
      <c r="K556" s="462"/>
      <c r="L556" s="462"/>
      <c r="M556" s="463">
        <f t="shared" si="179"/>
        <v>0</v>
      </c>
      <c r="N556" s="463"/>
      <c r="O556" s="466"/>
      <c r="P556" s="463"/>
      <c r="Q556" s="463"/>
      <c r="T556" s="135"/>
      <c r="U556" s="135"/>
      <c r="V556" s="135"/>
      <c r="W556" s="135"/>
      <c r="X556" s="135"/>
      <c r="Y556" s="133"/>
      <c r="Z556" s="111"/>
      <c r="AA556" s="14"/>
      <c r="AJ556" s="136"/>
      <c r="AK556" s="136"/>
    </row>
    <row r="557" spans="1:39" ht="12.75" customHeight="1">
      <c r="C557" s="144"/>
      <c r="D557" s="150"/>
      <c r="E557" s="144"/>
      <c r="F557" s="18"/>
      <c r="G557" s="296"/>
      <c r="H557" s="17"/>
      <c r="I557" s="159"/>
      <c r="J557" s="154"/>
      <c r="K557" s="465"/>
      <c r="L557" s="465"/>
      <c r="M557" s="463"/>
      <c r="N557" s="463"/>
      <c r="O557" s="466"/>
      <c r="P557" s="463"/>
      <c r="Q557" s="463"/>
      <c r="T557" s="135"/>
      <c r="U557" s="135"/>
      <c r="V557" s="135"/>
      <c r="W557" s="135"/>
      <c r="X557" s="135"/>
      <c r="Y557" s="133"/>
      <c r="Z557" s="111"/>
      <c r="AA557" s="14"/>
      <c r="AJ557" s="136"/>
      <c r="AK557" s="136"/>
    </row>
    <row r="558" spans="1:39" s="32" customFormat="1" ht="12.75" customHeight="1">
      <c r="A558" s="1"/>
      <c r="B558" s="137" t="s">
        <v>339</v>
      </c>
      <c r="C558" s="138"/>
      <c r="D558" s="139"/>
      <c r="E558" s="138"/>
      <c r="F558" s="292"/>
      <c r="G558" s="331"/>
      <c r="H558" s="141"/>
      <c r="I558" s="141" t="s">
        <v>142</v>
      </c>
      <c r="J558" s="142"/>
      <c r="K558" s="467">
        <f>SUM(K559:K565)</f>
        <v>0</v>
      </c>
      <c r="L558" s="467">
        <f>SUM(L559:L565)</f>
        <v>0</v>
      </c>
      <c r="M558" s="468">
        <f>SUM(M559:M565)</f>
        <v>0</v>
      </c>
      <c r="N558" s="468">
        <f t="shared" ref="N558:P558" si="180">SUM(N559:N565)</f>
        <v>0</v>
      </c>
      <c r="O558" s="468">
        <f t="shared" si="180"/>
        <v>0</v>
      </c>
      <c r="P558" s="468">
        <f t="shared" si="180"/>
        <v>0</v>
      </c>
      <c r="Q558" s="468">
        <f>SUM(Q559:Q565)</f>
        <v>0</v>
      </c>
      <c r="R558" s="143"/>
      <c r="S558" s="10"/>
      <c r="T558" s="135"/>
      <c r="U558" s="135"/>
      <c r="V558" s="135"/>
      <c r="W558" s="135"/>
      <c r="X558" s="135"/>
      <c r="Y558" s="133"/>
      <c r="Z558" s="111"/>
      <c r="AA558" s="14"/>
      <c r="AB558" s="15"/>
      <c r="AC558" s="16"/>
      <c r="AD558" s="17"/>
      <c r="AE558" s="17"/>
      <c r="AF558" s="16"/>
      <c r="AG558" s="16"/>
      <c r="AH558" s="16"/>
      <c r="AI558" s="16"/>
      <c r="AJ558" s="136"/>
      <c r="AK558" s="136"/>
      <c r="AL558" s="56"/>
      <c r="AM558" s="20"/>
    </row>
    <row r="559" spans="1:39" ht="12.75" customHeight="1">
      <c r="A559" s="1">
        <v>74000</v>
      </c>
      <c r="B559" s="16" t="s">
        <v>340</v>
      </c>
      <c r="C559" s="144"/>
      <c r="D559" s="150"/>
      <c r="E559" s="144"/>
      <c r="F559" s="329">
        <v>0</v>
      </c>
      <c r="G559" s="297" t="s">
        <v>97</v>
      </c>
      <c r="H559" s="17">
        <v>0</v>
      </c>
      <c r="I559" s="159"/>
      <c r="J559" s="147"/>
      <c r="K559" s="462"/>
      <c r="L559" s="462">
        <f>F559*H559</f>
        <v>0</v>
      </c>
      <c r="M559" s="463">
        <f t="shared" ref="M559:M564" si="181">K559+L559</f>
        <v>0</v>
      </c>
      <c r="N559" s="463"/>
      <c r="O559" s="466"/>
      <c r="P559" s="463"/>
      <c r="Q559" s="463"/>
      <c r="T559" s="135"/>
      <c r="U559" s="135"/>
      <c r="V559" s="135"/>
      <c r="W559" s="135"/>
      <c r="X559" s="135"/>
      <c r="Y559" s="133"/>
      <c r="Z559" s="111"/>
      <c r="AA559" s="42" t="s">
        <v>488</v>
      </c>
      <c r="AB559" s="148"/>
      <c r="AC559" s="46"/>
      <c r="AD559" s="149"/>
      <c r="AE559" s="149"/>
      <c r="AF559" s="46"/>
      <c r="AJ559" s="136"/>
      <c r="AK559" s="136"/>
    </row>
    <row r="560" spans="1:39" ht="12.75" customHeight="1">
      <c r="A560" s="1">
        <f>A559+1</f>
        <v>74001</v>
      </c>
      <c r="B560" s="16" t="s">
        <v>341</v>
      </c>
      <c r="C560" s="144"/>
      <c r="D560" s="150"/>
      <c r="E560" s="144"/>
      <c r="F560" s="18"/>
      <c r="G560" s="297" t="s">
        <v>197</v>
      </c>
      <c r="H560" s="17">
        <v>0</v>
      </c>
      <c r="I560" s="159"/>
      <c r="J560" s="147"/>
      <c r="K560" s="462"/>
      <c r="L560" s="462">
        <f>F560*H560</f>
        <v>0</v>
      </c>
      <c r="M560" s="463">
        <f t="shared" si="181"/>
        <v>0</v>
      </c>
      <c r="N560" s="463"/>
      <c r="O560" s="466"/>
      <c r="P560" s="463"/>
      <c r="Q560" s="463"/>
      <c r="T560" s="135"/>
      <c r="U560" s="135"/>
      <c r="V560" s="135"/>
      <c r="W560" s="135"/>
      <c r="X560" s="135"/>
      <c r="Y560" s="133"/>
      <c r="Z560" s="111"/>
      <c r="AA560" s="14"/>
      <c r="AJ560" s="136"/>
      <c r="AK560" s="136"/>
    </row>
    <row r="561" spans="1:39" ht="12.75" customHeight="1">
      <c r="A561" s="1">
        <f>A560+1</f>
        <v>74002</v>
      </c>
      <c r="B561" s="16" t="s">
        <v>67</v>
      </c>
      <c r="C561" s="144"/>
      <c r="D561" s="150"/>
      <c r="E561" s="144"/>
      <c r="F561" s="18"/>
      <c r="G561" s="297" t="s">
        <v>197</v>
      </c>
      <c r="H561" s="17">
        <v>0</v>
      </c>
      <c r="I561" s="159"/>
      <c r="J561" s="147"/>
      <c r="K561" s="462"/>
      <c r="L561" s="462">
        <f>F561*H561</f>
        <v>0</v>
      </c>
      <c r="M561" s="463">
        <f t="shared" si="181"/>
        <v>0</v>
      </c>
      <c r="N561" s="463"/>
      <c r="O561" s="466"/>
      <c r="P561" s="463"/>
      <c r="Q561" s="463"/>
      <c r="T561" s="135"/>
      <c r="U561" s="135"/>
      <c r="V561" s="135"/>
      <c r="W561" s="135"/>
      <c r="X561" s="135"/>
      <c r="Y561" s="133"/>
      <c r="Z561" s="111"/>
      <c r="AA561" s="14"/>
      <c r="AJ561" s="136"/>
      <c r="AK561" s="136"/>
    </row>
    <row r="562" spans="1:39" ht="12.75" customHeight="1">
      <c r="A562" s="1">
        <f>A561+1</f>
        <v>74003</v>
      </c>
      <c r="B562" s="16" t="s">
        <v>68</v>
      </c>
      <c r="C562" s="144"/>
      <c r="D562" s="150"/>
      <c r="E562" s="144"/>
      <c r="F562" s="18"/>
      <c r="G562" s="297" t="s">
        <v>197</v>
      </c>
      <c r="H562" s="17">
        <v>0</v>
      </c>
      <c r="I562" s="159"/>
      <c r="J562" s="147"/>
      <c r="K562" s="462"/>
      <c r="L562" s="462">
        <f>F562*H562</f>
        <v>0</v>
      </c>
      <c r="M562" s="463">
        <f t="shared" si="181"/>
        <v>0</v>
      </c>
      <c r="N562" s="463"/>
      <c r="O562" s="466"/>
      <c r="P562" s="463"/>
      <c r="Q562" s="463"/>
      <c r="T562" s="135"/>
      <c r="U562" s="135"/>
      <c r="V562" s="135"/>
      <c r="W562" s="135"/>
      <c r="X562" s="135"/>
      <c r="Y562" s="133"/>
      <c r="Z562" s="111"/>
      <c r="AA562" s="14"/>
      <c r="AJ562" s="136"/>
      <c r="AK562" s="136"/>
    </row>
    <row r="563" spans="1:39" ht="12.75" customHeight="1">
      <c r="A563" s="1">
        <f>A562+1</f>
        <v>74004</v>
      </c>
      <c r="B563" s="16" t="s">
        <v>332</v>
      </c>
      <c r="C563" s="144"/>
      <c r="D563" s="150"/>
      <c r="E563" s="144"/>
      <c r="F563" s="329">
        <v>0</v>
      </c>
      <c r="G563" s="297" t="s">
        <v>97</v>
      </c>
      <c r="H563" s="17">
        <v>0</v>
      </c>
      <c r="I563" s="159"/>
      <c r="J563" s="147"/>
      <c r="K563" s="462"/>
      <c r="L563" s="462">
        <f>F563*H563</f>
        <v>0</v>
      </c>
      <c r="M563" s="463">
        <f t="shared" si="181"/>
        <v>0</v>
      </c>
      <c r="N563" s="463"/>
      <c r="O563" s="466"/>
      <c r="P563" s="463"/>
      <c r="Q563" s="463"/>
      <c r="T563" s="135"/>
      <c r="U563" s="135"/>
      <c r="V563" s="135"/>
      <c r="W563" s="135"/>
      <c r="X563" s="135"/>
      <c r="Y563" s="133"/>
      <c r="Z563" s="111"/>
      <c r="AA563" s="14"/>
      <c r="AJ563" s="136"/>
      <c r="AK563" s="136"/>
    </row>
    <row r="564" spans="1:39" ht="12.75" customHeight="1">
      <c r="A564" s="1">
        <f>A563+1</f>
        <v>74005</v>
      </c>
      <c r="C564" s="144"/>
      <c r="D564" s="150"/>
      <c r="E564" s="144"/>
      <c r="F564" s="18"/>
      <c r="G564" s="296"/>
      <c r="H564" s="17"/>
      <c r="I564" s="159"/>
      <c r="J564" s="147"/>
      <c r="K564" s="462"/>
      <c r="L564" s="462"/>
      <c r="M564" s="463">
        <f t="shared" si="181"/>
        <v>0</v>
      </c>
      <c r="N564" s="463"/>
      <c r="O564" s="466"/>
      <c r="P564" s="463"/>
      <c r="Q564" s="463"/>
      <c r="T564" s="135"/>
      <c r="U564" s="135"/>
      <c r="V564" s="135"/>
      <c r="W564" s="135"/>
      <c r="X564" s="135"/>
      <c r="Y564" s="133"/>
      <c r="Z564" s="111"/>
      <c r="AA564" s="14"/>
      <c r="AJ564" s="136"/>
      <c r="AK564" s="136"/>
    </row>
    <row r="565" spans="1:39" ht="12.75" customHeight="1">
      <c r="C565" s="144"/>
      <c r="D565" s="150"/>
      <c r="E565" s="144"/>
      <c r="F565" s="18"/>
      <c r="G565" s="296"/>
      <c r="H565" s="17"/>
      <c r="I565" s="159"/>
      <c r="J565" s="154"/>
      <c r="K565" s="465"/>
      <c r="L565" s="465"/>
      <c r="M565" s="463"/>
      <c r="N565" s="463"/>
      <c r="O565" s="466"/>
      <c r="P565" s="463"/>
      <c r="Q565" s="463"/>
      <c r="T565" s="135"/>
      <c r="U565" s="135"/>
      <c r="V565" s="135"/>
      <c r="W565" s="135"/>
      <c r="X565" s="135"/>
      <c r="Y565" s="133"/>
      <c r="Z565" s="111"/>
      <c r="AA565" s="14"/>
      <c r="AJ565" s="136"/>
      <c r="AK565" s="136"/>
    </row>
    <row r="566" spans="1:39" s="32" customFormat="1" ht="12.75" customHeight="1">
      <c r="A566" s="1"/>
      <c r="B566" s="137" t="s">
        <v>140</v>
      </c>
      <c r="C566" s="138"/>
      <c r="D566" s="139"/>
      <c r="E566" s="138"/>
      <c r="F566" s="292"/>
      <c r="G566" s="331"/>
      <c r="H566" s="141"/>
      <c r="I566" s="141" t="s">
        <v>142</v>
      </c>
      <c r="J566" s="142"/>
      <c r="K566" s="467">
        <f>SUM(K567:K573)</f>
        <v>0</v>
      </c>
      <c r="L566" s="467">
        <f>SUM(L567:L573)</f>
        <v>0</v>
      </c>
      <c r="M566" s="468">
        <f>SUM(M567:M573)</f>
        <v>0</v>
      </c>
      <c r="N566" s="468">
        <f t="shared" ref="N566:P566" si="182">SUM(N567:N573)</f>
        <v>0</v>
      </c>
      <c r="O566" s="468">
        <f t="shared" si="182"/>
        <v>0</v>
      </c>
      <c r="P566" s="468">
        <f t="shared" si="182"/>
        <v>0</v>
      </c>
      <c r="Q566" s="468">
        <f>SUM(Q567:Q573)</f>
        <v>0</v>
      </c>
      <c r="R566" s="143"/>
      <c r="S566" s="10"/>
      <c r="T566" s="135"/>
      <c r="U566" s="135"/>
      <c r="V566" s="135"/>
      <c r="W566" s="135"/>
      <c r="X566" s="135"/>
      <c r="Y566" s="133"/>
      <c r="Z566" s="111"/>
      <c r="AA566" s="14"/>
      <c r="AB566" s="15"/>
      <c r="AC566" s="16"/>
      <c r="AD566" s="17"/>
      <c r="AE566" s="17"/>
      <c r="AF566" s="16"/>
      <c r="AG566" s="16"/>
      <c r="AH566" s="16"/>
      <c r="AI566" s="16"/>
      <c r="AJ566" s="136"/>
      <c r="AK566" s="136"/>
      <c r="AL566" s="56"/>
      <c r="AM566" s="20"/>
    </row>
    <row r="567" spans="1:39" ht="12.75" customHeight="1">
      <c r="A567" s="1">
        <v>75000</v>
      </c>
      <c r="B567" s="16" t="s">
        <v>70</v>
      </c>
      <c r="C567" s="144"/>
      <c r="D567" s="150"/>
      <c r="E567" s="144"/>
      <c r="F567" s="329">
        <f>$G$295</f>
        <v>0</v>
      </c>
      <c r="G567" s="297" t="s">
        <v>97</v>
      </c>
      <c r="H567" s="17">
        <v>0</v>
      </c>
      <c r="I567" s="159"/>
      <c r="J567" s="147"/>
      <c r="K567" s="462"/>
      <c r="L567" s="462">
        <f>F567*H567</f>
        <v>0</v>
      </c>
      <c r="M567" s="463">
        <f>K567+L567</f>
        <v>0</v>
      </c>
      <c r="N567" s="463"/>
      <c r="O567" s="466"/>
      <c r="P567" s="463"/>
      <c r="Q567" s="463"/>
      <c r="T567" s="135"/>
      <c r="U567" s="135"/>
      <c r="V567" s="135"/>
      <c r="W567" s="135"/>
      <c r="X567" s="135"/>
      <c r="Y567" s="133"/>
      <c r="Z567" s="111"/>
      <c r="AA567" s="42" t="s">
        <v>92</v>
      </c>
      <c r="AB567" s="148"/>
      <c r="AC567" s="46"/>
      <c r="AD567" s="149"/>
      <c r="AE567" s="149"/>
      <c r="AF567" s="46"/>
      <c r="AJ567" s="136"/>
      <c r="AK567" s="136"/>
    </row>
    <row r="568" spans="1:39" ht="12.75" customHeight="1">
      <c r="A568" s="1">
        <f>A567+1</f>
        <v>75001</v>
      </c>
      <c r="B568" s="16" t="s">
        <v>69</v>
      </c>
      <c r="C568" s="144"/>
      <c r="D568" s="150"/>
      <c r="E568" s="144"/>
      <c r="F568" s="264"/>
      <c r="G568" s="297" t="s">
        <v>97</v>
      </c>
      <c r="H568" s="17">
        <v>0</v>
      </c>
      <c r="I568" s="159"/>
      <c r="J568" s="147"/>
      <c r="K568" s="462"/>
      <c r="L568" s="462">
        <f>F568*H568</f>
        <v>0</v>
      </c>
      <c r="M568" s="463">
        <f>K568+L568</f>
        <v>0</v>
      </c>
      <c r="N568" s="463"/>
      <c r="O568" s="466"/>
      <c r="P568" s="463"/>
      <c r="Q568" s="463"/>
      <c r="T568" s="135"/>
      <c r="U568" s="135"/>
      <c r="V568" s="135"/>
      <c r="W568" s="135"/>
      <c r="X568" s="135"/>
      <c r="Y568" s="133"/>
      <c r="Z568" s="111"/>
      <c r="AA568" s="14"/>
      <c r="AJ568" s="136"/>
      <c r="AK568" s="136"/>
    </row>
    <row r="569" spans="1:39" ht="12.75" customHeight="1">
      <c r="A569" s="1">
        <f>A568+1</f>
        <v>75002</v>
      </c>
      <c r="B569" s="16" t="s">
        <v>342</v>
      </c>
      <c r="C569" s="144"/>
      <c r="D569" s="150"/>
      <c r="E569" s="144"/>
      <c r="F569" s="332">
        <v>0</v>
      </c>
      <c r="G569" s="297" t="s">
        <v>197</v>
      </c>
      <c r="H569" s="17">
        <v>0</v>
      </c>
      <c r="I569" s="159"/>
      <c r="J569" s="147"/>
      <c r="K569" s="462"/>
      <c r="L569" s="462">
        <f>F569*H569</f>
        <v>0</v>
      </c>
      <c r="M569" s="463">
        <f>K569+L569</f>
        <v>0</v>
      </c>
      <c r="N569" s="463"/>
      <c r="O569" s="466"/>
      <c r="P569" s="463"/>
      <c r="Q569" s="463"/>
      <c r="T569" s="135"/>
      <c r="U569" s="135"/>
      <c r="V569" s="135"/>
      <c r="W569" s="135"/>
      <c r="X569" s="135"/>
      <c r="Y569" s="133"/>
      <c r="Z569" s="111"/>
      <c r="AA569" s="14"/>
      <c r="AJ569" s="136"/>
      <c r="AK569" s="136"/>
    </row>
    <row r="570" spans="1:39" ht="12.75" customHeight="1">
      <c r="A570" s="1">
        <f>A569+1</f>
        <v>75003</v>
      </c>
      <c r="B570" s="16" t="s">
        <v>332</v>
      </c>
      <c r="C570" s="144"/>
      <c r="D570" s="150"/>
      <c r="E570" s="144"/>
      <c r="F570" s="329">
        <f>$F$567</f>
        <v>0</v>
      </c>
      <c r="G570" s="297" t="s">
        <v>97</v>
      </c>
      <c r="H570" s="17">
        <v>0</v>
      </c>
      <c r="I570" s="159"/>
      <c r="J570" s="147"/>
      <c r="K570" s="462"/>
      <c r="L570" s="462">
        <f>F570*H570</f>
        <v>0</v>
      </c>
      <c r="M570" s="463">
        <f>K570+L570</f>
        <v>0</v>
      </c>
      <c r="N570" s="463"/>
      <c r="O570" s="466"/>
      <c r="P570" s="463"/>
      <c r="Q570" s="463"/>
      <c r="T570" s="135"/>
      <c r="U570" s="135"/>
      <c r="V570" s="135"/>
      <c r="W570" s="135"/>
      <c r="X570" s="135"/>
      <c r="Y570" s="133"/>
      <c r="Z570" s="111"/>
      <c r="AA570" s="14"/>
      <c r="AJ570" s="136"/>
      <c r="AK570" s="16"/>
    </row>
    <row r="571" spans="1:39" ht="12.75" customHeight="1">
      <c r="A571" s="1">
        <f>A570+1</f>
        <v>75004</v>
      </c>
      <c r="C571" s="144"/>
      <c r="D571" s="150"/>
      <c r="E571" s="144"/>
      <c r="F571" s="332"/>
      <c r="G571" s="296"/>
      <c r="H571" s="17"/>
      <c r="I571" s="159"/>
      <c r="J571" s="147"/>
      <c r="K571" s="462"/>
      <c r="L571" s="462"/>
      <c r="M571" s="463">
        <f>K571+L571</f>
        <v>0</v>
      </c>
      <c r="N571" s="463"/>
      <c r="O571" s="466"/>
      <c r="P571" s="463"/>
      <c r="Q571" s="463"/>
      <c r="T571" s="135"/>
      <c r="U571" s="135"/>
      <c r="V571" s="135"/>
      <c r="W571" s="135"/>
      <c r="X571" s="135"/>
      <c r="Y571" s="133"/>
      <c r="Z571" s="111"/>
      <c r="AA571" s="14"/>
      <c r="AJ571" s="136"/>
      <c r="AK571" s="16"/>
    </row>
    <row r="572" spans="1:39" ht="12.75" customHeight="1">
      <c r="C572" s="144"/>
      <c r="D572" s="150"/>
      <c r="E572" s="144"/>
      <c r="F572" s="18"/>
      <c r="G572" s="296"/>
      <c r="H572" s="17"/>
      <c r="I572" s="159"/>
      <c r="J572" s="159"/>
      <c r="K572" s="465"/>
      <c r="L572" s="465"/>
      <c r="M572" s="462"/>
      <c r="N572" s="462"/>
      <c r="O572" s="464"/>
      <c r="P572" s="463"/>
      <c r="Q572" s="463"/>
      <c r="T572" s="135"/>
      <c r="U572" s="135"/>
      <c r="V572" s="135"/>
      <c r="W572" s="135"/>
      <c r="X572" s="135"/>
      <c r="Y572" s="133"/>
      <c r="Z572" s="111"/>
      <c r="AA572" s="14"/>
      <c r="AJ572" s="136"/>
      <c r="AK572" s="136"/>
    </row>
    <row r="573" spans="1:39" ht="12.75" customHeight="1">
      <c r="C573" s="144"/>
      <c r="D573" s="150"/>
      <c r="E573" s="144"/>
      <c r="F573" s="18"/>
      <c r="G573" s="296"/>
      <c r="H573" s="17"/>
      <c r="I573" s="159"/>
      <c r="J573" s="159"/>
      <c r="K573" s="498"/>
      <c r="L573" s="498"/>
      <c r="M573" s="488"/>
      <c r="N573" s="488"/>
      <c r="O573" s="512"/>
      <c r="P573" s="463"/>
      <c r="Q573" s="463"/>
      <c r="T573" s="135"/>
      <c r="U573" s="135"/>
      <c r="V573" s="135"/>
      <c r="W573" s="135"/>
      <c r="X573" s="135"/>
      <c r="Y573" s="133"/>
      <c r="Z573" s="111"/>
      <c r="AA573" s="14"/>
      <c r="AJ573" s="136"/>
      <c r="AK573" s="136"/>
    </row>
    <row r="574" spans="1:39" s="32" customFormat="1" ht="12.75" customHeight="1">
      <c r="A574" s="79"/>
      <c r="B574" s="137" t="s">
        <v>343</v>
      </c>
      <c r="C574" s="138"/>
      <c r="D574" s="139"/>
      <c r="E574" s="138"/>
      <c r="F574" s="292"/>
      <c r="G574" s="331"/>
      <c r="H574" s="141"/>
      <c r="I574" s="141" t="s">
        <v>142</v>
      </c>
      <c r="J574" s="142"/>
      <c r="K574" s="467">
        <f>SUM(K575:K589)</f>
        <v>0</v>
      </c>
      <c r="L574" s="467">
        <f>SUM(L575:L589)</f>
        <v>0</v>
      </c>
      <c r="M574" s="500">
        <f>SUM(M575:M589)</f>
        <v>0</v>
      </c>
      <c r="N574" s="500">
        <f t="shared" ref="N574:P574" si="183">SUM(N575:N589)</f>
        <v>0</v>
      </c>
      <c r="O574" s="500">
        <f t="shared" si="183"/>
        <v>0</v>
      </c>
      <c r="P574" s="500">
        <f>SUM(P575:P589)</f>
        <v>0</v>
      </c>
      <c r="Q574" s="500">
        <f>SUM(Q575:Q589)</f>
        <v>0</v>
      </c>
      <c r="R574" s="56"/>
      <c r="S574" s="10"/>
      <c r="T574" s="135"/>
      <c r="U574" s="135"/>
      <c r="V574" s="135"/>
      <c r="W574" s="135"/>
      <c r="X574" s="135"/>
      <c r="Y574" s="133"/>
      <c r="Z574" s="111"/>
      <c r="AA574" s="14"/>
      <c r="AB574" s="15"/>
      <c r="AC574" s="16"/>
      <c r="AD574" s="17"/>
      <c r="AE574" s="17" t="s">
        <v>233</v>
      </c>
      <c r="AF574" s="16"/>
      <c r="AG574" s="16"/>
      <c r="AH574" s="16"/>
      <c r="AI574" s="16"/>
      <c r="AJ574" s="136"/>
      <c r="AK574" s="136"/>
      <c r="AL574" s="56"/>
      <c r="AM574" s="20"/>
    </row>
    <row r="575" spans="1:39" ht="12.75" customHeight="1">
      <c r="A575" s="1">
        <v>76000</v>
      </c>
      <c r="B575" s="16" t="s">
        <v>121</v>
      </c>
      <c r="C575" s="144"/>
      <c r="D575" s="150"/>
      <c r="E575" s="144"/>
      <c r="F575" s="52">
        <v>0</v>
      </c>
      <c r="G575" s="297" t="s">
        <v>101</v>
      </c>
      <c r="H575" s="17">
        <v>0</v>
      </c>
      <c r="I575" s="53"/>
      <c r="J575" s="147"/>
      <c r="K575" s="462"/>
      <c r="L575" s="462">
        <f>F575*H575</f>
        <v>0</v>
      </c>
      <c r="M575" s="463">
        <f>K575+L575</f>
        <v>0</v>
      </c>
      <c r="N575" s="463"/>
      <c r="O575" s="466"/>
      <c r="P575" s="463"/>
      <c r="Q575" s="463"/>
      <c r="T575" s="16"/>
      <c r="U575" s="135"/>
      <c r="V575" s="135"/>
      <c r="W575" s="135"/>
      <c r="X575" s="135"/>
      <c r="Y575" s="133"/>
      <c r="Z575" s="111"/>
      <c r="AA575" s="14"/>
      <c r="AJ575" s="136"/>
      <c r="AK575" s="136"/>
    </row>
    <row r="576" spans="1:39" ht="12.75" customHeight="1">
      <c r="A576" s="1">
        <f>A575+1</f>
        <v>76001</v>
      </c>
      <c r="B576" s="16" t="s">
        <v>122</v>
      </c>
      <c r="C576" s="144"/>
      <c r="D576" s="150"/>
      <c r="E576" s="144"/>
      <c r="F576" s="332">
        <v>0</v>
      </c>
      <c r="G576" s="297" t="s">
        <v>97</v>
      </c>
      <c r="H576" s="17">
        <v>0</v>
      </c>
      <c r="I576" s="159"/>
      <c r="J576" s="147"/>
      <c r="K576" s="462"/>
      <c r="L576" s="462">
        <f t="shared" ref="L576:L583" si="184">F576*H576</f>
        <v>0</v>
      </c>
      <c r="M576" s="463">
        <f t="shared" ref="M576:M588" si="185">K576+L576</f>
        <v>0</v>
      </c>
      <c r="N576" s="463"/>
      <c r="O576" s="466"/>
      <c r="P576" s="463"/>
      <c r="Q576" s="463"/>
      <c r="T576" s="16"/>
      <c r="U576" s="135"/>
      <c r="V576" s="135"/>
      <c r="W576" s="135"/>
      <c r="X576" s="135"/>
      <c r="Y576" s="133"/>
      <c r="Z576" s="111"/>
      <c r="AA576" s="14"/>
      <c r="AJ576" s="136"/>
      <c r="AK576" s="136"/>
    </row>
    <row r="577" spans="1:39" ht="12.75" customHeight="1">
      <c r="A577" s="1">
        <f t="shared" ref="A577:A588" si="186">A576+1</f>
        <v>76002</v>
      </c>
      <c r="B577" s="16" t="s">
        <v>165</v>
      </c>
      <c r="C577" s="144"/>
      <c r="D577" s="150"/>
      <c r="E577" s="332" t="s">
        <v>25</v>
      </c>
      <c r="F577" s="18">
        <v>0</v>
      </c>
      <c r="G577" s="297" t="s">
        <v>197</v>
      </c>
      <c r="H577" s="17">
        <v>0</v>
      </c>
      <c r="I577" s="159"/>
      <c r="J577" s="147"/>
      <c r="K577" s="462"/>
      <c r="L577" s="462">
        <f t="shared" si="184"/>
        <v>0</v>
      </c>
      <c r="M577" s="463">
        <f t="shared" si="185"/>
        <v>0</v>
      </c>
      <c r="N577" s="463"/>
      <c r="O577" s="466"/>
      <c r="P577" s="463"/>
      <c r="Q577" s="463"/>
      <c r="T577" s="16"/>
      <c r="U577" s="135"/>
      <c r="V577" s="135"/>
      <c r="W577" s="135"/>
      <c r="X577" s="135"/>
      <c r="Y577" s="133"/>
      <c r="Z577" s="111"/>
      <c r="AA577" s="14"/>
      <c r="AJ577" s="136"/>
      <c r="AK577" s="136"/>
    </row>
    <row r="578" spans="1:39" ht="12.75" customHeight="1">
      <c r="A578" s="1">
        <f t="shared" si="186"/>
        <v>76003</v>
      </c>
      <c r="B578" s="16" t="s">
        <v>123</v>
      </c>
      <c r="C578" s="144"/>
      <c r="D578" s="150"/>
      <c r="E578" s="332" t="s">
        <v>25</v>
      </c>
      <c r="F578" s="332">
        <v>0</v>
      </c>
      <c r="G578" s="297" t="s">
        <v>197</v>
      </c>
      <c r="H578" s="17">
        <v>0</v>
      </c>
      <c r="I578" s="159"/>
      <c r="J578" s="147"/>
      <c r="K578" s="462"/>
      <c r="L578" s="462">
        <f t="shared" si="184"/>
        <v>0</v>
      </c>
      <c r="M578" s="463">
        <f t="shared" si="185"/>
        <v>0</v>
      </c>
      <c r="N578" s="463"/>
      <c r="O578" s="466"/>
      <c r="P578" s="463"/>
      <c r="Q578" s="463"/>
      <c r="T578" s="16"/>
      <c r="U578" s="135"/>
      <c r="V578" s="135"/>
      <c r="W578" s="135"/>
      <c r="X578" s="135"/>
      <c r="Y578" s="133"/>
      <c r="Z578" s="111"/>
      <c r="AA578" s="14"/>
      <c r="AJ578" s="136"/>
      <c r="AK578" s="136"/>
    </row>
    <row r="579" spans="1:39" ht="12.75" customHeight="1">
      <c r="A579" s="1">
        <f t="shared" si="186"/>
        <v>76004</v>
      </c>
      <c r="B579" s="16" t="s">
        <v>344</v>
      </c>
      <c r="C579" s="144"/>
      <c r="D579" s="150"/>
      <c r="E579" s="332" t="s">
        <v>25</v>
      </c>
      <c r="F579" s="332">
        <v>0</v>
      </c>
      <c r="G579" s="297" t="s">
        <v>197</v>
      </c>
      <c r="H579" s="17">
        <v>0</v>
      </c>
      <c r="I579" s="159"/>
      <c r="J579" s="147"/>
      <c r="K579" s="462"/>
      <c r="L579" s="462">
        <f t="shared" si="184"/>
        <v>0</v>
      </c>
      <c r="M579" s="463">
        <f t="shared" si="185"/>
        <v>0</v>
      </c>
      <c r="N579" s="463"/>
      <c r="O579" s="466"/>
      <c r="P579" s="463"/>
      <c r="Q579" s="463"/>
      <c r="T579" s="16"/>
      <c r="U579" s="135"/>
      <c r="V579" s="135"/>
      <c r="W579" s="135"/>
      <c r="X579" s="135"/>
      <c r="Y579" s="133"/>
      <c r="Z579" s="111"/>
      <c r="AA579" s="14"/>
      <c r="AJ579" s="136"/>
      <c r="AK579" s="136"/>
    </row>
    <row r="580" spans="1:39" ht="12.75" customHeight="1">
      <c r="A580" s="1">
        <f t="shared" si="186"/>
        <v>76005</v>
      </c>
      <c r="B580" s="16" t="s">
        <v>345</v>
      </c>
      <c r="C580" s="144"/>
      <c r="D580" s="150"/>
      <c r="E580" s="332" t="s">
        <v>25</v>
      </c>
      <c r="F580" s="18">
        <v>0</v>
      </c>
      <c r="G580" s="297" t="s">
        <v>197</v>
      </c>
      <c r="H580" s="17">
        <v>0</v>
      </c>
      <c r="I580" s="159"/>
      <c r="J580" s="147"/>
      <c r="K580" s="462"/>
      <c r="L580" s="462">
        <f t="shared" si="184"/>
        <v>0</v>
      </c>
      <c r="M580" s="463">
        <f t="shared" si="185"/>
        <v>0</v>
      </c>
      <c r="N580" s="463"/>
      <c r="O580" s="466"/>
      <c r="P580" s="463"/>
      <c r="Q580" s="463"/>
      <c r="T580" s="16"/>
      <c r="U580" s="135"/>
      <c r="V580" s="135"/>
      <c r="W580" s="135"/>
      <c r="X580" s="135"/>
      <c r="Y580" s="133"/>
      <c r="Z580" s="111"/>
      <c r="AA580" s="14"/>
      <c r="AJ580" s="136"/>
      <c r="AK580" s="136"/>
    </row>
    <row r="581" spans="1:39" ht="12.75" customHeight="1">
      <c r="A581" s="1">
        <f t="shared" si="186"/>
        <v>76006</v>
      </c>
      <c r="B581" s="16" t="s">
        <v>346</v>
      </c>
      <c r="C581" s="144"/>
      <c r="D581" s="150"/>
      <c r="E581" s="332" t="s">
        <v>25</v>
      </c>
      <c r="F581" s="18">
        <v>0</v>
      </c>
      <c r="G581" s="297" t="s">
        <v>197</v>
      </c>
      <c r="H581" s="17">
        <v>0</v>
      </c>
      <c r="I581" s="159"/>
      <c r="J581" s="147"/>
      <c r="K581" s="462"/>
      <c r="L581" s="462">
        <f t="shared" si="184"/>
        <v>0</v>
      </c>
      <c r="M581" s="463">
        <f t="shared" si="185"/>
        <v>0</v>
      </c>
      <c r="N581" s="463"/>
      <c r="O581" s="466"/>
      <c r="P581" s="463"/>
      <c r="Q581" s="463"/>
      <c r="T581" s="16"/>
      <c r="U581" s="135"/>
      <c r="V581" s="135"/>
      <c r="W581" s="135"/>
      <c r="X581" s="135"/>
      <c r="Y581" s="133"/>
      <c r="Z581" s="111"/>
      <c r="AA581" s="14"/>
      <c r="AJ581" s="136"/>
      <c r="AK581" s="136"/>
    </row>
    <row r="582" spans="1:39" ht="12.75" customHeight="1">
      <c r="A582" s="1">
        <f t="shared" si="186"/>
        <v>76007</v>
      </c>
      <c r="B582" s="16" t="s">
        <v>347</v>
      </c>
      <c r="C582" s="144"/>
      <c r="D582" s="150"/>
      <c r="E582" s="332" t="s">
        <v>25</v>
      </c>
      <c r="F582" s="18">
        <v>0</v>
      </c>
      <c r="G582" s="297" t="s">
        <v>197</v>
      </c>
      <c r="H582" s="17">
        <v>0</v>
      </c>
      <c r="I582" s="159"/>
      <c r="J582" s="147"/>
      <c r="K582" s="462"/>
      <c r="L582" s="462">
        <f t="shared" si="184"/>
        <v>0</v>
      </c>
      <c r="M582" s="463">
        <f t="shared" si="185"/>
        <v>0</v>
      </c>
      <c r="N582" s="463"/>
      <c r="O582" s="466"/>
      <c r="P582" s="463"/>
      <c r="Q582" s="463"/>
      <c r="T582" s="16"/>
      <c r="U582" s="135"/>
      <c r="V582" s="135"/>
      <c r="W582" s="135"/>
      <c r="X582" s="135"/>
      <c r="Y582" s="133"/>
      <c r="Z582" s="111"/>
      <c r="AA582" s="14"/>
      <c r="AJ582" s="136"/>
      <c r="AK582" s="136"/>
    </row>
    <row r="583" spans="1:39" ht="12.75" customHeight="1">
      <c r="A583" s="1">
        <f t="shared" si="186"/>
        <v>76008</v>
      </c>
      <c r="B583" s="16" t="s">
        <v>416</v>
      </c>
      <c r="C583" s="144"/>
      <c r="D583" s="150"/>
      <c r="E583" s="332" t="s">
        <v>25</v>
      </c>
      <c r="F583" s="18">
        <v>0</v>
      </c>
      <c r="G583" s="297" t="s">
        <v>197</v>
      </c>
      <c r="H583" s="17">
        <v>0</v>
      </c>
      <c r="I583" s="159"/>
      <c r="J583" s="147"/>
      <c r="K583" s="462"/>
      <c r="L583" s="462">
        <f t="shared" si="184"/>
        <v>0</v>
      </c>
      <c r="M583" s="463">
        <f t="shared" si="185"/>
        <v>0</v>
      </c>
      <c r="N583" s="463"/>
      <c r="O583" s="466"/>
      <c r="P583" s="463"/>
      <c r="Q583" s="463"/>
      <c r="T583" s="16"/>
      <c r="U583" s="135"/>
      <c r="V583" s="135"/>
      <c r="W583" s="135"/>
      <c r="X583" s="135"/>
      <c r="Y583" s="133"/>
      <c r="Z583" s="111"/>
      <c r="AA583" s="14"/>
      <c r="AJ583" s="136"/>
      <c r="AK583" s="136"/>
    </row>
    <row r="584" spans="1:39" ht="12.75" customHeight="1">
      <c r="A584" s="1">
        <f t="shared" si="186"/>
        <v>76009</v>
      </c>
      <c r="B584" s="16" t="s">
        <v>417</v>
      </c>
      <c r="C584" s="144"/>
      <c r="D584" s="150"/>
      <c r="E584" s="144"/>
      <c r="F584" s="18"/>
      <c r="G584" s="213"/>
      <c r="H584" s="17"/>
      <c r="I584" s="159"/>
      <c r="J584" s="147"/>
      <c r="K584" s="462"/>
      <c r="L584" s="462">
        <v>0</v>
      </c>
      <c r="M584" s="463">
        <f t="shared" si="185"/>
        <v>0</v>
      </c>
      <c r="N584" s="463"/>
      <c r="O584" s="466"/>
      <c r="P584" s="463"/>
      <c r="Q584" s="463"/>
      <c r="T584" s="16"/>
      <c r="U584" s="135"/>
      <c r="V584" s="135"/>
      <c r="W584" s="135"/>
      <c r="X584" s="135"/>
      <c r="Y584" s="133"/>
      <c r="Z584" s="111"/>
      <c r="AA584" s="14"/>
      <c r="AJ584" s="136"/>
      <c r="AK584" s="136"/>
    </row>
    <row r="585" spans="1:39" ht="12.75" customHeight="1">
      <c r="A585" s="1">
        <f t="shared" si="186"/>
        <v>76010</v>
      </c>
      <c r="B585" s="16" t="s">
        <v>418</v>
      </c>
      <c r="C585" s="144"/>
      <c r="D585" s="150"/>
      <c r="E585" s="144" t="s">
        <v>155</v>
      </c>
      <c r="F585" s="198">
        <v>0</v>
      </c>
      <c r="G585" s="213" t="s">
        <v>156</v>
      </c>
      <c r="H585" s="149">
        <v>0</v>
      </c>
      <c r="I585" s="159"/>
      <c r="J585" s="147"/>
      <c r="K585" s="462"/>
      <c r="L585" s="462">
        <f>ROUND((F585*H585)*2,1)/2</f>
        <v>0</v>
      </c>
      <c r="M585" s="463">
        <f t="shared" si="185"/>
        <v>0</v>
      </c>
      <c r="N585" s="463"/>
      <c r="O585" s="466"/>
      <c r="P585" s="463"/>
      <c r="Q585" s="463"/>
      <c r="T585" s="16"/>
      <c r="U585" s="135"/>
      <c r="V585" s="135"/>
      <c r="W585" s="135"/>
      <c r="X585" s="135"/>
      <c r="Y585" s="133"/>
      <c r="Z585" s="111"/>
      <c r="AA585" s="42" t="s">
        <v>93</v>
      </c>
      <c r="AB585" s="148"/>
      <c r="AC585" s="46"/>
      <c r="AD585" s="149"/>
      <c r="AE585" s="149"/>
      <c r="AF585" s="46"/>
      <c r="AJ585" s="136"/>
      <c r="AK585" s="136"/>
    </row>
    <row r="586" spans="1:39" ht="12.75" customHeight="1">
      <c r="A586" s="1">
        <f t="shared" si="186"/>
        <v>76011</v>
      </c>
      <c r="B586" s="16" t="s">
        <v>419</v>
      </c>
      <c r="C586" s="144"/>
      <c r="D586" s="150"/>
      <c r="E586" s="144"/>
      <c r="F586" s="18">
        <v>0</v>
      </c>
      <c r="G586" s="297" t="s">
        <v>197</v>
      </c>
      <c r="H586" s="17">
        <v>0</v>
      </c>
      <c r="I586" s="159"/>
      <c r="J586" s="147"/>
      <c r="K586" s="462"/>
      <c r="L586" s="462">
        <f>F586*H586</f>
        <v>0</v>
      </c>
      <c r="M586" s="463">
        <f t="shared" si="185"/>
        <v>0</v>
      </c>
      <c r="N586" s="463"/>
      <c r="O586" s="466"/>
      <c r="P586" s="463"/>
      <c r="Q586" s="463"/>
      <c r="T586" s="16"/>
      <c r="U586" s="135"/>
      <c r="V586" s="135"/>
      <c r="W586" s="135"/>
      <c r="X586" s="135"/>
      <c r="Y586" s="133"/>
      <c r="Z586" s="111"/>
      <c r="AA586" s="14"/>
      <c r="AJ586" s="136"/>
      <c r="AK586" s="136"/>
    </row>
    <row r="587" spans="1:39" ht="12.75" customHeight="1">
      <c r="A587" s="1">
        <f t="shared" si="186"/>
        <v>76012</v>
      </c>
      <c r="B587" s="16" t="s">
        <v>420</v>
      </c>
      <c r="C587" s="144"/>
      <c r="D587" s="150"/>
      <c r="E587" s="144"/>
      <c r="F587" s="18">
        <v>0</v>
      </c>
      <c r="G587" s="297" t="s">
        <v>197</v>
      </c>
      <c r="H587" s="17">
        <v>0</v>
      </c>
      <c r="I587" s="159"/>
      <c r="J587" s="147"/>
      <c r="K587" s="462"/>
      <c r="L587" s="462">
        <f>F587*H587</f>
        <v>0</v>
      </c>
      <c r="M587" s="463">
        <f t="shared" si="185"/>
        <v>0</v>
      </c>
      <c r="N587" s="463"/>
      <c r="O587" s="466"/>
      <c r="P587" s="463"/>
      <c r="Q587" s="463"/>
      <c r="T587" s="16"/>
      <c r="U587" s="135"/>
      <c r="V587" s="135"/>
      <c r="W587" s="135"/>
      <c r="X587" s="135"/>
      <c r="Y587" s="133"/>
      <c r="Z587" s="111"/>
      <c r="AA587" s="14"/>
      <c r="AJ587" s="136"/>
      <c r="AK587" s="136"/>
    </row>
    <row r="588" spans="1:39" ht="12.75" customHeight="1">
      <c r="A588" s="1">
        <f t="shared" si="186"/>
        <v>76013</v>
      </c>
      <c r="C588" s="144"/>
      <c r="D588" s="150"/>
      <c r="E588" s="144"/>
      <c r="F588" s="18"/>
      <c r="G588" s="150"/>
      <c r="H588" s="17"/>
      <c r="I588" s="159"/>
      <c r="J588" s="147"/>
      <c r="K588" s="462"/>
      <c r="L588" s="462"/>
      <c r="M588" s="463">
        <f t="shared" si="185"/>
        <v>0</v>
      </c>
      <c r="N588" s="463"/>
      <c r="O588" s="466"/>
      <c r="P588" s="463"/>
      <c r="Q588" s="463"/>
      <c r="T588" s="135"/>
      <c r="U588" s="135"/>
      <c r="V588" s="135"/>
      <c r="W588" s="135"/>
      <c r="X588" s="135"/>
      <c r="Y588" s="133"/>
      <c r="Z588" s="111"/>
      <c r="AA588" s="14"/>
      <c r="AJ588" s="136"/>
      <c r="AK588" s="136"/>
    </row>
    <row r="589" spans="1:39" ht="12.75" customHeight="1">
      <c r="C589" s="144"/>
      <c r="D589" s="150"/>
      <c r="E589" s="144"/>
      <c r="F589" s="18"/>
      <c r="G589" s="150"/>
      <c r="H589" s="17"/>
      <c r="I589" s="159"/>
      <c r="J589" s="147"/>
      <c r="K589" s="462"/>
      <c r="L589" s="462"/>
      <c r="M589" s="463"/>
      <c r="N589" s="463"/>
      <c r="O589" s="466"/>
      <c r="P589" s="463"/>
      <c r="Q589" s="463"/>
      <c r="T589" s="135"/>
      <c r="U589" s="135"/>
      <c r="V589" s="135"/>
      <c r="W589" s="135"/>
      <c r="X589" s="135"/>
      <c r="Y589" s="133"/>
      <c r="Z589" s="111"/>
      <c r="AA589" s="14"/>
      <c r="AJ589" s="136"/>
      <c r="AK589" s="136"/>
    </row>
    <row r="590" spans="1:39" s="32" customFormat="1" ht="12.75" customHeight="1">
      <c r="A590" s="79"/>
      <c r="B590" s="137" t="s">
        <v>414</v>
      </c>
      <c r="C590" s="138"/>
      <c r="D590" s="139"/>
      <c r="E590" s="138"/>
      <c r="F590" s="292"/>
      <c r="G590" s="333"/>
      <c r="H590" s="141"/>
      <c r="I590" s="141" t="s">
        <v>142</v>
      </c>
      <c r="J590" s="142"/>
      <c r="K590" s="467">
        <f>SUM(K591:K597)</f>
        <v>0</v>
      </c>
      <c r="L590" s="467">
        <f>SUM(L591:L597)</f>
        <v>0</v>
      </c>
      <c r="M590" s="468">
        <f>SUM(M591:M597)</f>
        <v>0</v>
      </c>
      <c r="N590" s="468">
        <f t="shared" ref="N590:P590" si="187">SUM(N591:N597)</f>
        <v>0</v>
      </c>
      <c r="O590" s="468">
        <f t="shared" si="187"/>
        <v>0</v>
      </c>
      <c r="P590" s="468">
        <f t="shared" si="187"/>
        <v>0</v>
      </c>
      <c r="Q590" s="468">
        <f>SUM(Q591:Q597)</f>
        <v>0</v>
      </c>
      <c r="R590" s="143"/>
      <c r="S590" s="10"/>
      <c r="T590" s="135"/>
      <c r="U590" s="135"/>
      <c r="V590" s="135"/>
      <c r="W590" s="135"/>
      <c r="X590" s="135"/>
      <c r="Y590" s="133"/>
      <c r="Z590" s="111"/>
      <c r="AA590" s="14"/>
      <c r="AB590" s="15"/>
      <c r="AC590" s="16"/>
      <c r="AD590" s="17"/>
      <c r="AE590" s="17"/>
      <c r="AF590" s="16"/>
      <c r="AG590" s="16"/>
      <c r="AH590" s="16"/>
      <c r="AI590" s="16"/>
      <c r="AJ590" s="136"/>
      <c r="AK590" s="136"/>
      <c r="AL590" s="56"/>
      <c r="AM590" s="20"/>
    </row>
    <row r="591" spans="1:39" ht="12.75" customHeight="1">
      <c r="A591" s="1">
        <v>77000</v>
      </c>
      <c r="B591" s="16" t="s">
        <v>421</v>
      </c>
      <c r="C591" s="144"/>
      <c r="D591" s="150"/>
      <c r="E591" s="144"/>
      <c r="F591" s="18"/>
      <c r="G591" s="213"/>
      <c r="H591" s="17"/>
      <c r="J591" s="147"/>
      <c r="K591" s="462"/>
      <c r="L591" s="462">
        <v>0</v>
      </c>
      <c r="M591" s="463">
        <f t="shared" ref="M591:M596" si="188">K591+L591</f>
        <v>0</v>
      </c>
      <c r="N591" s="463"/>
      <c r="O591" s="466"/>
      <c r="P591" s="463"/>
      <c r="Q591" s="463"/>
      <c r="AA591" s="14"/>
    </row>
    <row r="592" spans="1:39" ht="12.75" customHeight="1">
      <c r="A592" s="1">
        <f>A591+1</f>
        <v>77001</v>
      </c>
      <c r="B592" s="16" t="s">
        <v>422</v>
      </c>
      <c r="C592" s="144"/>
      <c r="D592" s="150"/>
      <c r="E592" s="144"/>
      <c r="F592" s="18"/>
      <c r="G592" s="213"/>
      <c r="H592" s="17"/>
      <c r="J592" s="147"/>
      <c r="K592" s="462"/>
      <c r="L592" s="462">
        <v>0</v>
      </c>
      <c r="M592" s="463">
        <f t="shared" si="188"/>
        <v>0</v>
      </c>
      <c r="N592" s="463"/>
      <c r="O592" s="466"/>
      <c r="P592" s="463"/>
      <c r="Q592" s="463"/>
      <c r="AA592" s="14"/>
    </row>
    <row r="593" spans="1:40" ht="12.75" customHeight="1">
      <c r="A593" s="1">
        <f>A592+1</f>
        <v>77002</v>
      </c>
      <c r="B593" s="16" t="s">
        <v>26</v>
      </c>
      <c r="C593" s="144"/>
      <c r="D593" s="150"/>
      <c r="E593" s="144"/>
      <c r="F593" s="18"/>
      <c r="G593" s="213"/>
      <c r="H593" s="17"/>
      <c r="I593" s="159"/>
      <c r="J593" s="147"/>
      <c r="K593" s="462"/>
      <c r="L593" s="462">
        <v>0</v>
      </c>
      <c r="M593" s="463">
        <f t="shared" si="188"/>
        <v>0</v>
      </c>
      <c r="N593" s="463"/>
      <c r="O593" s="466"/>
      <c r="P593" s="463"/>
      <c r="Q593" s="463"/>
      <c r="AA593" s="14"/>
    </row>
    <row r="594" spans="1:40" ht="12.75" customHeight="1">
      <c r="A594" s="1">
        <f>A593+1</f>
        <v>77003</v>
      </c>
      <c r="B594" s="16" t="s">
        <v>240</v>
      </c>
      <c r="C594" s="144"/>
      <c r="D594" s="150"/>
      <c r="E594" s="144"/>
      <c r="F594" s="18"/>
      <c r="G594" s="213"/>
      <c r="H594" s="17"/>
      <c r="I594" s="159"/>
      <c r="J594" s="147"/>
      <c r="K594" s="462"/>
      <c r="L594" s="462">
        <v>0</v>
      </c>
      <c r="M594" s="463">
        <f t="shared" si="188"/>
        <v>0</v>
      </c>
      <c r="N594" s="463"/>
      <c r="O594" s="466"/>
      <c r="P594" s="463"/>
      <c r="Q594" s="463"/>
      <c r="AA594" s="14"/>
    </row>
    <row r="595" spans="1:40" ht="12.75" customHeight="1">
      <c r="A595" s="1">
        <f>A594+1</f>
        <v>77004</v>
      </c>
      <c r="B595" s="16" t="s">
        <v>429</v>
      </c>
      <c r="C595" s="144"/>
      <c r="D595" s="150"/>
      <c r="E595" s="144"/>
      <c r="F595" s="18"/>
      <c r="G595" s="213"/>
      <c r="H595" s="17"/>
      <c r="I595" s="159"/>
      <c r="J595" s="147"/>
      <c r="K595" s="462"/>
      <c r="L595" s="462">
        <v>0</v>
      </c>
      <c r="M595" s="463">
        <f t="shared" si="188"/>
        <v>0</v>
      </c>
      <c r="N595" s="463"/>
      <c r="O595" s="466"/>
      <c r="P595" s="463"/>
      <c r="Q595" s="463"/>
      <c r="AA595" s="14"/>
    </row>
    <row r="596" spans="1:40" ht="12.75" customHeight="1">
      <c r="A596" s="1">
        <f>A595+1</f>
        <v>77005</v>
      </c>
      <c r="B596" s="16" t="s">
        <v>433</v>
      </c>
      <c r="C596" s="144"/>
      <c r="D596" s="150"/>
      <c r="E596" s="144"/>
      <c r="F596" s="18"/>
      <c r="G596" s="213"/>
      <c r="H596" s="17"/>
      <c r="I596" s="159"/>
      <c r="J596" s="147"/>
      <c r="K596" s="462"/>
      <c r="L596" s="462"/>
      <c r="M596" s="463">
        <f t="shared" si="188"/>
        <v>0</v>
      </c>
      <c r="N596" s="463"/>
      <c r="O596" s="466"/>
      <c r="P596" s="463"/>
      <c r="Q596" s="463"/>
      <c r="AA596" s="14"/>
    </row>
    <row r="597" spans="1:40" ht="12.75" customHeight="1">
      <c r="C597" s="144"/>
      <c r="D597" s="150"/>
      <c r="E597" s="144"/>
      <c r="F597" s="18"/>
      <c r="G597" s="297"/>
      <c r="H597" s="17"/>
      <c r="I597" s="159"/>
      <c r="J597" s="147"/>
      <c r="K597" s="462"/>
      <c r="L597" s="462"/>
      <c r="M597" s="463"/>
      <c r="N597" s="463"/>
      <c r="O597" s="466"/>
      <c r="P597" s="463"/>
      <c r="Q597" s="463"/>
      <c r="AA597" s="14"/>
    </row>
    <row r="598" spans="1:40" ht="12.75" customHeight="1">
      <c r="C598" s="144"/>
      <c r="D598" s="559"/>
      <c r="E598" s="557"/>
      <c r="F598" s="161"/>
      <c r="G598" s="157"/>
      <c r="H598" s="292"/>
      <c r="I598" s="292" t="s">
        <v>423</v>
      </c>
      <c r="J598" s="558"/>
      <c r="K598" s="460">
        <f>K533+K542+K550+K558+K566+K574+K590</f>
        <v>0</v>
      </c>
      <c r="L598" s="460">
        <f>L533+L542+L550+L558+L566+L574+L590</f>
        <v>0</v>
      </c>
      <c r="M598" s="460">
        <f>M533+M542+M550+M558+M566+M574+M590</f>
        <v>0</v>
      </c>
      <c r="N598" s="460">
        <f t="shared" ref="N598:P598" si="189">N533+N542+N550+N558+N566+N574+N590</f>
        <v>0</v>
      </c>
      <c r="O598" s="460">
        <f t="shared" si="189"/>
        <v>0</v>
      </c>
      <c r="P598" s="508">
        <f t="shared" si="189"/>
        <v>0</v>
      </c>
      <c r="Q598" s="508">
        <f>Q533+Q542+Q550+Q558+Q566+Q574+Q590</f>
        <v>0</v>
      </c>
      <c r="T598" s="135"/>
      <c r="U598" s="135"/>
      <c r="V598" s="135"/>
      <c r="W598" s="135"/>
      <c r="X598" s="135"/>
      <c r="Y598" s="133"/>
      <c r="Z598" s="111"/>
      <c r="AA598" s="14"/>
      <c r="AJ598" s="136"/>
      <c r="AK598" s="136"/>
      <c r="AN598" s="17"/>
    </row>
    <row r="599" spans="1:40" ht="12.75" customHeight="1" thickBot="1">
      <c r="C599" s="144"/>
      <c r="D599" s="150"/>
      <c r="E599" s="144"/>
      <c r="F599" s="18"/>
      <c r="H599" s="17"/>
      <c r="I599" s="159"/>
      <c r="J599" s="154"/>
      <c r="K599" s="133"/>
      <c r="L599" s="133"/>
      <c r="M599" s="54"/>
      <c r="N599" s="473"/>
      <c r="O599" s="473"/>
      <c r="P599" s="473"/>
      <c r="Q599" s="473"/>
      <c r="T599" s="135"/>
      <c r="U599" s="135"/>
      <c r="V599" s="135"/>
      <c r="W599" s="135"/>
      <c r="X599" s="135"/>
      <c r="Y599" s="133"/>
      <c r="Z599" s="111"/>
      <c r="AA599" s="14"/>
      <c r="AJ599" s="136"/>
      <c r="AK599" s="136"/>
    </row>
    <row r="600" spans="1:40" s="32" customFormat="1" ht="36">
      <c r="A600" s="560" t="s">
        <v>126</v>
      </c>
      <c r="B600" s="561" t="s">
        <v>12</v>
      </c>
      <c r="C600" s="562"/>
      <c r="D600" s="563"/>
      <c r="E600" s="562"/>
      <c r="F600" s="564"/>
      <c r="G600" s="565"/>
      <c r="H600" s="566"/>
      <c r="I600" s="270"/>
      <c r="J600" s="567"/>
      <c r="K600" s="568" t="s">
        <v>440</v>
      </c>
      <c r="L600" s="569" t="s">
        <v>441</v>
      </c>
      <c r="M600" s="570" t="s">
        <v>428</v>
      </c>
      <c r="N600" s="571" t="s">
        <v>430</v>
      </c>
      <c r="O600" s="571" t="s">
        <v>431</v>
      </c>
      <c r="P600" s="571" t="s">
        <v>432</v>
      </c>
      <c r="Q600" s="459" t="s">
        <v>668</v>
      </c>
      <c r="R600" s="56"/>
      <c r="S600" s="10"/>
      <c r="T600" s="135"/>
      <c r="U600" s="135"/>
      <c r="V600" s="135"/>
      <c r="W600" s="135"/>
      <c r="X600" s="135"/>
      <c r="Y600" s="133"/>
      <c r="Z600" s="111"/>
      <c r="AA600" s="14"/>
      <c r="AB600" s="15"/>
      <c r="AC600" s="16"/>
      <c r="AD600" s="17"/>
      <c r="AE600" s="17"/>
      <c r="AF600" s="16"/>
      <c r="AG600" s="16"/>
      <c r="AH600" s="16"/>
      <c r="AI600" s="16"/>
      <c r="AJ600" s="136"/>
      <c r="AK600" s="136"/>
      <c r="AL600" s="56"/>
      <c r="AM600" s="20"/>
    </row>
    <row r="601" spans="1:40" s="32" customFormat="1" ht="12.75" customHeight="1">
      <c r="A601" s="79"/>
      <c r="B601" s="137" t="s">
        <v>11</v>
      </c>
      <c r="C601" s="138"/>
      <c r="D601" s="139"/>
      <c r="E601" s="138"/>
      <c r="F601" s="292"/>
      <c r="G601" s="140"/>
      <c r="H601" s="141"/>
      <c r="I601" s="141" t="s">
        <v>142</v>
      </c>
      <c r="J601" s="142"/>
      <c r="K601" s="467">
        <f>SUM(K602:K606)</f>
        <v>0</v>
      </c>
      <c r="L601" s="467">
        <f>SUM(L602:L606)</f>
        <v>0</v>
      </c>
      <c r="M601" s="468">
        <f>SUM(M602:M606)</f>
        <v>0</v>
      </c>
      <c r="N601" s="468">
        <f t="shared" ref="N601:P601" si="190">SUM(N602:N606)</f>
        <v>0</v>
      </c>
      <c r="O601" s="468">
        <f t="shared" si="190"/>
        <v>0</v>
      </c>
      <c r="P601" s="468">
        <f t="shared" si="190"/>
        <v>0</v>
      </c>
      <c r="Q601" s="468">
        <f>SUM(Q602:Q606)</f>
        <v>0</v>
      </c>
      <c r="R601" s="143"/>
      <c r="S601" s="10"/>
      <c r="T601" s="135"/>
      <c r="U601" s="135"/>
      <c r="V601" s="135"/>
      <c r="W601" s="135"/>
      <c r="X601" s="135"/>
      <c r="Y601" s="133"/>
      <c r="Z601" s="111"/>
      <c r="AA601" s="14"/>
      <c r="AB601" s="15"/>
      <c r="AC601" s="16"/>
      <c r="AD601" s="17"/>
      <c r="AE601" s="17"/>
      <c r="AF601" s="16"/>
      <c r="AG601" s="16"/>
      <c r="AH601" s="16"/>
      <c r="AI601" s="16"/>
      <c r="AJ601" s="136"/>
      <c r="AK601" s="136"/>
      <c r="AL601" s="56"/>
      <c r="AM601" s="20"/>
    </row>
    <row r="602" spans="1:40" ht="12.75" customHeight="1">
      <c r="A602" s="1">
        <v>81000</v>
      </c>
      <c r="B602" s="16" t="s">
        <v>424</v>
      </c>
      <c r="C602" s="144"/>
      <c r="D602" s="150"/>
      <c r="E602" s="144"/>
      <c r="F602" s="334">
        <f>$G$19*$H$18</f>
        <v>0</v>
      </c>
      <c r="G602" s="213" t="s">
        <v>427</v>
      </c>
      <c r="H602" s="17">
        <v>0</v>
      </c>
      <c r="I602" s="159"/>
      <c r="J602" s="147"/>
      <c r="K602" s="462"/>
      <c r="L602" s="462">
        <f>F602*H602</f>
        <v>0</v>
      </c>
      <c r="M602" s="463">
        <f>K602+L602</f>
        <v>0</v>
      </c>
      <c r="N602" s="463"/>
      <c r="O602" s="466"/>
      <c r="P602" s="463"/>
      <c r="Q602" s="463"/>
      <c r="T602" s="135"/>
      <c r="U602" s="135"/>
      <c r="V602" s="135"/>
      <c r="W602" s="135"/>
      <c r="X602" s="135"/>
      <c r="Y602" s="133"/>
      <c r="Z602" s="111"/>
      <c r="AA602" s="42" t="s">
        <v>489</v>
      </c>
      <c r="AB602" s="148"/>
      <c r="AC602" s="46"/>
      <c r="AD602" s="149"/>
      <c r="AE602" s="149"/>
      <c r="AF602" s="46"/>
      <c r="AJ602" s="136"/>
      <c r="AK602" s="136"/>
    </row>
    <row r="603" spans="1:40" ht="12.75" customHeight="1">
      <c r="A603" s="1">
        <f>A602+1</f>
        <v>81001</v>
      </c>
      <c r="B603" s="16" t="s">
        <v>425</v>
      </c>
      <c r="C603" s="144"/>
      <c r="D603" s="150"/>
      <c r="E603" s="144"/>
      <c r="F603" s="39">
        <f>$G$22+5</f>
        <v>5</v>
      </c>
      <c r="G603" s="213" t="s">
        <v>156</v>
      </c>
      <c r="H603" s="17">
        <v>0</v>
      </c>
      <c r="I603" s="159"/>
      <c r="J603" s="147"/>
      <c r="K603" s="462"/>
      <c r="L603" s="462">
        <f>F603*H603</f>
        <v>0</v>
      </c>
      <c r="M603" s="463">
        <f>K603+L603</f>
        <v>0</v>
      </c>
      <c r="N603" s="463"/>
      <c r="O603" s="466"/>
      <c r="P603" s="463"/>
      <c r="Q603" s="463"/>
      <c r="T603" s="135"/>
      <c r="U603" s="135"/>
      <c r="V603" s="135"/>
      <c r="W603" s="135"/>
      <c r="X603" s="135"/>
      <c r="Y603" s="133"/>
      <c r="Z603" s="111"/>
      <c r="AA603" s="37" t="s">
        <v>490</v>
      </c>
      <c r="AB603" s="151"/>
      <c r="AC603" s="41"/>
      <c r="AD603" s="152"/>
      <c r="AE603" s="152"/>
      <c r="AF603" s="41"/>
      <c r="AJ603" s="136"/>
      <c r="AK603" s="136"/>
    </row>
    <row r="604" spans="1:40" ht="12.75" customHeight="1">
      <c r="A604" s="1">
        <f t="shared" ref="A604:A605" si="191">A603+1</f>
        <v>81002</v>
      </c>
      <c r="B604" s="16" t="s">
        <v>426</v>
      </c>
      <c r="C604" s="144"/>
      <c r="D604" s="150"/>
      <c r="E604" s="144"/>
      <c r="F604" s="18">
        <v>0</v>
      </c>
      <c r="G604" s="213" t="s">
        <v>156</v>
      </c>
      <c r="H604" s="17">
        <v>0</v>
      </c>
      <c r="I604" s="159"/>
      <c r="J604" s="147"/>
      <c r="K604" s="462"/>
      <c r="L604" s="462">
        <f>F604*H604</f>
        <v>0</v>
      </c>
      <c r="M604" s="463">
        <f>K604+L604</f>
        <v>0</v>
      </c>
      <c r="N604" s="463"/>
      <c r="O604" s="466"/>
      <c r="P604" s="463"/>
      <c r="Q604" s="463"/>
      <c r="T604" s="135"/>
      <c r="U604" s="135"/>
      <c r="V604" s="135"/>
      <c r="W604" s="135"/>
      <c r="X604" s="135"/>
      <c r="Y604" s="133"/>
      <c r="Z604" s="111"/>
      <c r="AA604" s="14"/>
      <c r="AJ604" s="136"/>
      <c r="AK604" s="136"/>
    </row>
    <row r="605" spans="1:40" ht="12.75" customHeight="1">
      <c r="A605" s="1">
        <f t="shared" si="191"/>
        <v>81003</v>
      </c>
      <c r="C605" s="144"/>
      <c r="D605" s="153"/>
      <c r="E605" s="144"/>
      <c r="F605" s="18"/>
      <c r="G605" s="213"/>
      <c r="H605" s="17"/>
      <c r="I605" s="159"/>
      <c r="J605" s="147"/>
      <c r="K605" s="462"/>
      <c r="L605" s="462"/>
      <c r="M605" s="463">
        <f>K605+L605</f>
        <v>0</v>
      </c>
      <c r="N605" s="463"/>
      <c r="O605" s="466"/>
      <c r="P605" s="463"/>
      <c r="Q605" s="463"/>
      <c r="T605" s="135"/>
      <c r="U605" s="135"/>
      <c r="V605" s="135"/>
      <c r="W605" s="135"/>
      <c r="X605" s="135"/>
      <c r="Y605" s="133"/>
      <c r="Z605" s="111"/>
      <c r="AA605" s="14"/>
      <c r="AJ605" s="136"/>
      <c r="AK605" s="136"/>
    </row>
    <row r="606" spans="1:40" ht="12.75" customHeight="1">
      <c r="C606" s="144"/>
      <c r="D606" s="150"/>
      <c r="E606" s="144"/>
      <c r="F606" s="18"/>
      <c r="G606" s="296"/>
      <c r="H606" s="31"/>
      <c r="I606" s="335"/>
      <c r="J606" s="159"/>
      <c r="K606" s="498"/>
      <c r="L606" s="498"/>
      <c r="M606" s="488"/>
      <c r="N606" s="488"/>
      <c r="O606" s="512"/>
      <c r="P606" s="463"/>
      <c r="Q606" s="463"/>
      <c r="T606" s="135"/>
      <c r="U606" s="135"/>
      <c r="V606" s="135"/>
      <c r="W606" s="135"/>
      <c r="X606" s="135"/>
      <c r="Y606" s="133"/>
      <c r="Z606" s="111"/>
      <c r="AA606" s="617" t="s">
        <v>509</v>
      </c>
      <c r="AB606" s="612"/>
      <c r="AC606" s="612"/>
      <c r="AD606" s="612"/>
      <c r="AE606" s="612"/>
      <c r="AF606" s="612"/>
      <c r="AG606" s="252"/>
      <c r="AJ606" s="136"/>
      <c r="AK606" s="136"/>
    </row>
    <row r="607" spans="1:40" s="32" customFormat="1" ht="12.75" customHeight="1">
      <c r="A607" s="79"/>
      <c r="B607" s="137" t="s">
        <v>293</v>
      </c>
      <c r="C607" s="138"/>
      <c r="D607" s="139"/>
      <c r="E607" s="138"/>
      <c r="F607" s="336"/>
      <c r="G607" s="139"/>
      <c r="H607" s="141"/>
      <c r="I607" s="141" t="s">
        <v>142</v>
      </c>
      <c r="J607" s="142"/>
      <c r="K607" s="467">
        <f>SUM(K608:K639)</f>
        <v>0</v>
      </c>
      <c r="L607" s="467">
        <f>SUM(L608:L639)</f>
        <v>0</v>
      </c>
      <c r="M607" s="467">
        <f>SUM(M608:M639)</f>
        <v>0</v>
      </c>
      <c r="N607" s="467">
        <f t="shared" ref="N607:P607" si="192">SUM(N608:N639)</f>
        <v>0</v>
      </c>
      <c r="O607" s="576">
        <f t="shared" si="192"/>
        <v>0</v>
      </c>
      <c r="P607" s="500">
        <f t="shared" si="192"/>
        <v>0</v>
      </c>
      <c r="Q607" s="500">
        <f>SUM(Q608:Q639)</f>
        <v>0</v>
      </c>
      <c r="R607" s="56"/>
      <c r="S607" s="10"/>
      <c r="T607" s="135"/>
      <c r="U607" s="135"/>
      <c r="V607" s="135"/>
      <c r="W607" s="135"/>
      <c r="X607" s="135"/>
      <c r="Y607" s="133"/>
      <c r="Z607" s="111"/>
      <c r="AA607" s="614"/>
      <c r="AB607" s="612"/>
      <c r="AC607" s="612"/>
      <c r="AD607" s="612"/>
      <c r="AE607" s="612"/>
      <c r="AF607" s="612"/>
      <c r="AG607" s="252"/>
      <c r="AH607" s="16"/>
      <c r="AI607" s="16"/>
      <c r="AJ607" s="136"/>
      <c r="AK607" s="136"/>
      <c r="AL607" s="56"/>
      <c r="AM607" s="20"/>
    </row>
    <row r="608" spans="1:40" ht="12.75" customHeight="1">
      <c r="A608" s="1">
        <v>82000</v>
      </c>
      <c r="B608" s="16" t="s">
        <v>294</v>
      </c>
      <c r="C608" s="144"/>
      <c r="D608" s="150"/>
      <c r="E608" s="144"/>
      <c r="F608" s="334">
        <f>$G$19*$H$18</f>
        <v>0</v>
      </c>
      <c r="G608" s="297" t="s">
        <v>102</v>
      </c>
      <c r="H608" s="17">
        <v>0</v>
      </c>
      <c r="I608" s="299"/>
      <c r="J608" s="147"/>
      <c r="K608" s="462"/>
      <c r="L608" s="462">
        <f>F608*H608</f>
        <v>0</v>
      </c>
      <c r="M608" s="463">
        <f>K608+L608</f>
        <v>0</v>
      </c>
      <c r="N608" s="463"/>
      <c r="O608" s="466"/>
      <c r="P608" s="463"/>
      <c r="Q608" s="463"/>
      <c r="AA608" s="42" t="s">
        <v>491</v>
      </c>
      <c r="AB608" s="148"/>
      <c r="AC608" s="46"/>
      <c r="AD608" s="149"/>
      <c r="AE608" s="149"/>
      <c r="AF608" s="46"/>
    </row>
    <row r="609" spans="1:32" ht="12.75" customHeight="1">
      <c r="A609" s="1">
        <f>A608+1</f>
        <v>82001</v>
      </c>
      <c r="B609" s="16" t="s">
        <v>124</v>
      </c>
      <c r="C609" s="16"/>
      <c r="D609" s="16"/>
      <c r="E609" s="16"/>
      <c r="F609" s="337">
        <f>$G$22</f>
        <v>0</v>
      </c>
      <c r="G609" s="297" t="s">
        <v>103</v>
      </c>
      <c r="H609" s="17">
        <v>0</v>
      </c>
      <c r="I609" s="299"/>
      <c r="J609" s="147"/>
      <c r="K609" s="462"/>
      <c r="L609" s="462">
        <f t="shared" ref="L609:L620" si="193">F609*H609</f>
        <v>0</v>
      </c>
      <c r="M609" s="463">
        <f t="shared" ref="M609:M637" si="194">K609+L609</f>
        <v>0</v>
      </c>
      <c r="N609" s="463"/>
      <c r="O609" s="466"/>
      <c r="P609" s="463"/>
      <c r="Q609" s="463"/>
      <c r="AA609" s="37" t="s">
        <v>492</v>
      </c>
      <c r="AB609" s="151"/>
      <c r="AC609" s="41"/>
      <c r="AD609" s="152"/>
      <c r="AE609" s="152"/>
      <c r="AF609" s="41"/>
    </row>
    <row r="610" spans="1:32" ht="12.75" customHeight="1">
      <c r="A610" s="1">
        <f t="shared" ref="A610:A637" si="195">A609+1</f>
        <v>82002</v>
      </c>
      <c r="B610" s="16" t="s">
        <v>0</v>
      </c>
      <c r="C610" s="144"/>
      <c r="D610" s="150"/>
      <c r="E610" s="144"/>
      <c r="F610" s="52"/>
      <c r="G610" s="297" t="s">
        <v>102</v>
      </c>
      <c r="H610" s="17">
        <v>0</v>
      </c>
      <c r="I610" s="299"/>
      <c r="J610" s="147"/>
      <c r="K610" s="462"/>
      <c r="L610" s="462">
        <f t="shared" si="193"/>
        <v>0</v>
      </c>
      <c r="M610" s="463">
        <f t="shared" si="194"/>
        <v>0</v>
      </c>
      <c r="N610" s="463"/>
      <c r="O610" s="466"/>
      <c r="P610" s="463"/>
      <c r="Q610" s="463"/>
      <c r="AA610" s="14"/>
    </row>
    <row r="611" spans="1:32" ht="12.75" customHeight="1">
      <c r="A611" s="1">
        <f t="shared" si="195"/>
        <v>82003</v>
      </c>
      <c r="B611" s="16" t="s">
        <v>295</v>
      </c>
      <c r="C611" s="144"/>
      <c r="D611" s="150"/>
      <c r="E611" s="144"/>
      <c r="F611" s="52"/>
      <c r="G611" s="297" t="s">
        <v>104</v>
      </c>
      <c r="H611" s="17">
        <v>0</v>
      </c>
      <c r="I611" s="299"/>
      <c r="J611" s="147"/>
      <c r="K611" s="462"/>
      <c r="L611" s="462">
        <f t="shared" si="193"/>
        <v>0</v>
      </c>
      <c r="M611" s="463">
        <f t="shared" si="194"/>
        <v>0</v>
      </c>
      <c r="N611" s="463"/>
      <c r="O611" s="466"/>
      <c r="P611" s="463"/>
      <c r="Q611" s="463"/>
      <c r="AA611" s="14"/>
    </row>
    <row r="612" spans="1:32" ht="12.75" customHeight="1">
      <c r="A612" s="1">
        <f t="shared" si="195"/>
        <v>82004</v>
      </c>
      <c r="B612" s="16" t="s">
        <v>37</v>
      </c>
      <c r="C612" s="144"/>
      <c r="D612" s="150"/>
      <c r="E612" s="144"/>
      <c r="F612" s="338">
        <f>$H$18*$G$20</f>
        <v>0</v>
      </c>
      <c r="G612" s="297" t="s">
        <v>105</v>
      </c>
      <c r="H612" s="17">
        <v>0</v>
      </c>
      <c r="I612" s="299"/>
      <c r="J612" s="147"/>
      <c r="K612" s="462"/>
      <c r="L612" s="462">
        <f t="shared" si="193"/>
        <v>0</v>
      </c>
      <c r="M612" s="463">
        <f t="shared" si="194"/>
        <v>0</v>
      </c>
      <c r="N612" s="463"/>
      <c r="O612" s="466"/>
      <c r="P612" s="463"/>
      <c r="Q612" s="463"/>
      <c r="AA612" s="236" t="s">
        <v>652</v>
      </c>
      <c r="AB612" s="237"/>
      <c r="AC612" s="238"/>
      <c r="AD612" s="239"/>
      <c r="AE612" s="239"/>
      <c r="AF612" s="238"/>
    </row>
    <row r="613" spans="1:32" ht="12.75" customHeight="1">
      <c r="A613" s="1">
        <f t="shared" si="195"/>
        <v>82005</v>
      </c>
      <c r="B613" s="16" t="s">
        <v>38</v>
      </c>
      <c r="C613" s="144"/>
      <c r="D613" s="150"/>
      <c r="E613" s="144"/>
      <c r="F613" s="334">
        <f>$G$19*$H$18</f>
        <v>0</v>
      </c>
      <c r="G613" s="297" t="s">
        <v>102</v>
      </c>
      <c r="H613" s="17">
        <v>0</v>
      </c>
      <c r="I613" s="299"/>
      <c r="J613" s="147"/>
      <c r="K613" s="462"/>
      <c r="L613" s="462">
        <f t="shared" si="193"/>
        <v>0</v>
      </c>
      <c r="M613" s="463">
        <f t="shared" si="194"/>
        <v>0</v>
      </c>
      <c r="N613" s="463"/>
      <c r="O613" s="466"/>
      <c r="P613" s="463"/>
      <c r="Q613" s="463"/>
      <c r="AA613" s="14"/>
    </row>
    <row r="614" spans="1:32" ht="12.75" customHeight="1">
      <c r="A614" s="1">
        <f t="shared" si="195"/>
        <v>82006</v>
      </c>
      <c r="B614" s="16" t="s">
        <v>1</v>
      </c>
      <c r="C614" s="144"/>
      <c r="D614" s="150"/>
      <c r="E614" s="144"/>
      <c r="F614" s="338">
        <f>$H$18*$G$20</f>
        <v>0</v>
      </c>
      <c r="G614" s="297" t="s">
        <v>106</v>
      </c>
      <c r="H614" s="17">
        <v>0</v>
      </c>
      <c r="I614" s="299"/>
      <c r="J614" s="147"/>
      <c r="K614" s="462"/>
      <c r="L614" s="462">
        <f t="shared" si="193"/>
        <v>0</v>
      </c>
      <c r="M614" s="463">
        <f t="shared" si="194"/>
        <v>0</v>
      </c>
      <c r="N614" s="463"/>
      <c r="O614" s="466"/>
      <c r="P614" s="463"/>
      <c r="Q614" s="463"/>
      <c r="AA614" s="14"/>
    </row>
    <row r="615" spans="1:32" ht="12.75" customHeight="1">
      <c r="A615" s="1">
        <f t="shared" si="195"/>
        <v>82007</v>
      </c>
      <c r="B615" s="16" t="s">
        <v>2</v>
      </c>
      <c r="C615" s="144"/>
      <c r="D615" s="150"/>
      <c r="E615" s="144"/>
      <c r="F615" s="337">
        <f>$G$22</f>
        <v>0</v>
      </c>
      <c r="G615" s="297" t="s">
        <v>107</v>
      </c>
      <c r="H615" s="17">
        <v>0</v>
      </c>
      <c r="I615" s="299"/>
      <c r="J615" s="147"/>
      <c r="K615" s="462"/>
      <c r="L615" s="462">
        <f t="shared" si="193"/>
        <v>0</v>
      </c>
      <c r="M615" s="463">
        <f t="shared" si="194"/>
        <v>0</v>
      </c>
      <c r="N615" s="463"/>
      <c r="O615" s="466"/>
      <c r="P615" s="463"/>
      <c r="Q615" s="463"/>
      <c r="AA615" s="14"/>
    </row>
    <row r="616" spans="1:32" ht="12.75" customHeight="1">
      <c r="A616" s="1">
        <f t="shared" si="195"/>
        <v>82008</v>
      </c>
      <c r="B616" s="16" t="s">
        <v>296</v>
      </c>
      <c r="C616" s="144"/>
      <c r="D616" s="150"/>
      <c r="E616" s="144"/>
      <c r="F616" s="52"/>
      <c r="G616" s="318" t="s">
        <v>105</v>
      </c>
      <c r="H616" s="17">
        <v>0</v>
      </c>
      <c r="I616" s="299"/>
      <c r="J616" s="147"/>
      <c r="K616" s="462"/>
      <c r="L616" s="462">
        <f>F616*H616</f>
        <v>0</v>
      </c>
      <c r="M616" s="463">
        <f>K616+L616</f>
        <v>0</v>
      </c>
      <c r="N616" s="463"/>
      <c r="O616" s="466"/>
      <c r="P616" s="463"/>
      <c r="Q616" s="463"/>
      <c r="AA616" s="14"/>
    </row>
    <row r="617" spans="1:32" ht="12.75" customHeight="1">
      <c r="A617" s="1">
        <f t="shared" si="195"/>
        <v>82009</v>
      </c>
      <c r="B617" s="16" t="s">
        <v>40</v>
      </c>
      <c r="C617" s="144"/>
      <c r="D617" s="150"/>
      <c r="E617" s="144"/>
      <c r="F617" s="338">
        <f>$H$18*$G$20</f>
        <v>0</v>
      </c>
      <c r="G617" s="318" t="s">
        <v>105</v>
      </c>
      <c r="H617" s="17">
        <v>0</v>
      </c>
      <c r="I617" s="299"/>
      <c r="J617" s="147"/>
      <c r="K617" s="462"/>
      <c r="L617" s="462">
        <f>F617*H617</f>
        <v>0</v>
      </c>
      <c r="M617" s="463">
        <f>K617+L617</f>
        <v>0</v>
      </c>
      <c r="N617" s="463"/>
      <c r="O617" s="466"/>
      <c r="P617" s="463"/>
      <c r="Q617" s="463"/>
      <c r="AA617" s="14"/>
    </row>
    <row r="618" spans="1:32" ht="12.75" customHeight="1">
      <c r="A618" s="1">
        <f t="shared" si="195"/>
        <v>82010</v>
      </c>
      <c r="B618" s="16" t="s">
        <v>41</v>
      </c>
      <c r="C618" s="144"/>
      <c r="D618" s="150"/>
      <c r="E618" s="144"/>
      <c r="F618" s="337">
        <f>$G$22</f>
        <v>0</v>
      </c>
      <c r="G618" s="297" t="s">
        <v>107</v>
      </c>
      <c r="H618" s="17">
        <v>0</v>
      </c>
      <c r="I618" s="299"/>
      <c r="J618" s="147"/>
      <c r="K618" s="462"/>
      <c r="L618" s="462">
        <f t="shared" si="193"/>
        <v>0</v>
      </c>
      <c r="M618" s="463">
        <f t="shared" si="194"/>
        <v>0</v>
      </c>
      <c r="N618" s="463"/>
      <c r="O618" s="466"/>
      <c r="P618" s="463"/>
      <c r="Q618" s="463"/>
      <c r="AA618" s="14"/>
    </row>
    <row r="619" spans="1:32" ht="12.75" customHeight="1">
      <c r="A619" s="1">
        <f t="shared" si="195"/>
        <v>82011</v>
      </c>
      <c r="B619" s="16" t="s">
        <v>42</v>
      </c>
      <c r="C619" s="144"/>
      <c r="D619" s="150"/>
      <c r="E619" s="144"/>
      <c r="F619" s="52"/>
      <c r="G619" s="318" t="s">
        <v>104</v>
      </c>
      <c r="H619" s="17">
        <v>0</v>
      </c>
      <c r="I619" s="299"/>
      <c r="J619" s="147"/>
      <c r="K619" s="462"/>
      <c r="L619" s="462">
        <f t="shared" si="193"/>
        <v>0</v>
      </c>
      <c r="M619" s="463">
        <f t="shared" si="194"/>
        <v>0</v>
      </c>
      <c r="N619" s="463"/>
      <c r="O619" s="466"/>
      <c r="P619" s="463"/>
      <c r="Q619" s="463"/>
      <c r="AA619" s="14"/>
    </row>
    <row r="620" spans="1:32" ht="12.75" customHeight="1">
      <c r="A620" s="1">
        <f t="shared" si="195"/>
        <v>82012</v>
      </c>
      <c r="B620" s="16" t="s">
        <v>43</v>
      </c>
      <c r="C620" s="144"/>
      <c r="D620" s="150"/>
      <c r="E620" s="144"/>
      <c r="F620" s="52"/>
      <c r="G620" s="297" t="s">
        <v>107</v>
      </c>
      <c r="H620" s="17">
        <v>0</v>
      </c>
      <c r="I620" s="299"/>
      <c r="J620" s="147"/>
      <c r="K620" s="462"/>
      <c r="L620" s="462">
        <f t="shared" si="193"/>
        <v>0</v>
      </c>
      <c r="M620" s="463">
        <f t="shared" si="194"/>
        <v>0</v>
      </c>
      <c r="N620" s="463"/>
      <c r="O620" s="466"/>
      <c r="P620" s="463"/>
      <c r="Q620" s="463"/>
      <c r="AA620" s="14"/>
    </row>
    <row r="621" spans="1:32" ht="12.75" customHeight="1">
      <c r="A621" s="1">
        <f t="shared" si="195"/>
        <v>82013</v>
      </c>
      <c r="B621" s="16" t="s">
        <v>44</v>
      </c>
      <c r="C621" s="144"/>
      <c r="D621" s="150"/>
      <c r="E621" s="144"/>
      <c r="F621" s="52"/>
      <c r="G621" s="242"/>
      <c r="H621" s="17"/>
      <c r="I621" s="299"/>
      <c r="J621" s="147"/>
      <c r="K621" s="462"/>
      <c r="L621" s="462">
        <v>0</v>
      </c>
      <c r="M621" s="463">
        <f t="shared" si="194"/>
        <v>0</v>
      </c>
      <c r="N621" s="463"/>
      <c r="O621" s="466"/>
      <c r="P621" s="463"/>
      <c r="Q621" s="463"/>
      <c r="AA621" s="14"/>
    </row>
    <row r="622" spans="1:32" ht="12.75" customHeight="1">
      <c r="A622" s="1">
        <f t="shared" si="195"/>
        <v>82014</v>
      </c>
      <c r="B622" s="16" t="s">
        <v>45</v>
      </c>
      <c r="C622" s="144"/>
      <c r="D622" s="150"/>
      <c r="E622" s="144"/>
      <c r="F622" s="52"/>
      <c r="G622" s="242"/>
      <c r="H622" s="17"/>
      <c r="I622" s="299"/>
      <c r="J622" s="147"/>
      <c r="K622" s="462"/>
      <c r="L622" s="462">
        <v>0</v>
      </c>
      <c r="M622" s="463">
        <f t="shared" si="194"/>
        <v>0</v>
      </c>
      <c r="N622" s="463"/>
      <c r="O622" s="466"/>
      <c r="P622" s="463"/>
      <c r="Q622" s="463"/>
      <c r="AA622" s="339" t="s">
        <v>94</v>
      </c>
      <c r="AC622" s="340"/>
      <c r="AD622" s="15"/>
      <c r="AE622" s="15"/>
    </row>
    <row r="623" spans="1:32" ht="12.75" customHeight="1">
      <c r="A623" s="1">
        <f t="shared" si="195"/>
        <v>82015</v>
      </c>
      <c r="B623" s="16" t="s">
        <v>46</v>
      </c>
      <c r="C623" s="144"/>
      <c r="D623" s="150"/>
      <c r="E623" s="144"/>
      <c r="F623" s="334">
        <f>$G$19 + 100</f>
        <v>100</v>
      </c>
      <c r="G623" s="318" t="s">
        <v>102</v>
      </c>
      <c r="H623" s="17">
        <v>0</v>
      </c>
      <c r="I623" s="299"/>
      <c r="J623" s="147"/>
      <c r="K623" s="462"/>
      <c r="L623" s="462">
        <f>F623*H623</f>
        <v>0</v>
      </c>
      <c r="M623" s="463">
        <f t="shared" si="194"/>
        <v>0</v>
      </c>
      <c r="N623" s="463"/>
      <c r="O623" s="466"/>
      <c r="P623" s="463"/>
      <c r="Q623" s="463"/>
      <c r="AA623" s="42" t="s">
        <v>493</v>
      </c>
      <c r="AB623" s="148"/>
      <c r="AC623" s="46"/>
      <c r="AD623" s="149"/>
      <c r="AE623" s="149"/>
      <c r="AF623" s="46"/>
    </row>
    <row r="624" spans="1:32" ht="12.75" customHeight="1">
      <c r="A624" s="1">
        <f t="shared" si="195"/>
        <v>82016</v>
      </c>
      <c r="B624" s="16" t="s">
        <v>297</v>
      </c>
      <c r="C624" s="144"/>
      <c r="D624" s="150"/>
      <c r="E624" s="144"/>
      <c r="F624" s="334">
        <f>$G$19 + 100</f>
        <v>100</v>
      </c>
      <c r="G624" s="318" t="s">
        <v>102</v>
      </c>
      <c r="H624" s="17">
        <v>0</v>
      </c>
      <c r="I624" s="299"/>
      <c r="J624" s="147"/>
      <c r="K624" s="462"/>
      <c r="L624" s="462">
        <f>F624*H624</f>
        <v>0</v>
      </c>
      <c r="M624" s="463">
        <f>K624+L624</f>
        <v>0</v>
      </c>
      <c r="N624" s="463"/>
      <c r="O624" s="466"/>
      <c r="P624" s="463"/>
      <c r="Q624" s="463"/>
      <c r="AA624" s="42" t="s">
        <v>493</v>
      </c>
      <c r="AB624" s="148"/>
      <c r="AC624" s="46"/>
      <c r="AD624" s="149"/>
      <c r="AE624" s="149"/>
      <c r="AF624" s="46"/>
    </row>
    <row r="625" spans="1:39" ht="12.75" customHeight="1">
      <c r="A625" s="1">
        <f t="shared" si="195"/>
        <v>82017</v>
      </c>
      <c r="B625" s="16" t="s">
        <v>298</v>
      </c>
      <c r="C625" s="144"/>
      <c r="D625" s="150"/>
      <c r="E625" s="144"/>
      <c r="F625" s="334">
        <f>$G$19 + 100</f>
        <v>100</v>
      </c>
      <c r="G625" s="318" t="s">
        <v>102</v>
      </c>
      <c r="H625" s="17">
        <v>0</v>
      </c>
      <c r="I625" s="299"/>
      <c r="J625" s="147"/>
      <c r="K625" s="462"/>
      <c r="L625" s="462">
        <f>F625*H625</f>
        <v>0</v>
      </c>
      <c r="M625" s="463">
        <f>K625+L625</f>
        <v>0</v>
      </c>
      <c r="N625" s="463"/>
      <c r="O625" s="466"/>
      <c r="P625" s="463"/>
      <c r="Q625" s="463"/>
      <c r="AA625" s="42" t="s">
        <v>493</v>
      </c>
      <c r="AB625" s="148"/>
      <c r="AC625" s="46"/>
      <c r="AD625" s="149"/>
      <c r="AE625" s="149"/>
      <c r="AF625" s="46"/>
    </row>
    <row r="626" spans="1:39" ht="12.75" customHeight="1">
      <c r="A626" s="1">
        <f t="shared" si="195"/>
        <v>82018</v>
      </c>
      <c r="B626" s="16" t="s">
        <v>47</v>
      </c>
      <c r="C626" s="144"/>
      <c r="D626" s="150"/>
      <c r="E626" s="144"/>
      <c r="F626" s="334">
        <f>$G$19 + 100</f>
        <v>100</v>
      </c>
      <c r="G626" s="318" t="s">
        <v>102</v>
      </c>
      <c r="H626" s="17">
        <v>0</v>
      </c>
      <c r="I626" s="299"/>
      <c r="J626" s="147"/>
      <c r="K626" s="462"/>
      <c r="L626" s="462">
        <f>F626*H626</f>
        <v>0</v>
      </c>
      <c r="M626" s="463">
        <f>K626+L626</f>
        <v>0</v>
      </c>
      <c r="N626" s="463"/>
      <c r="O626" s="466"/>
      <c r="P626" s="463"/>
      <c r="Q626" s="463"/>
      <c r="AA626" s="42" t="s">
        <v>493</v>
      </c>
      <c r="AB626" s="148"/>
      <c r="AC626" s="46"/>
      <c r="AD626" s="149"/>
      <c r="AE626" s="149"/>
      <c r="AF626" s="46"/>
    </row>
    <row r="627" spans="1:39" ht="12.75" customHeight="1">
      <c r="A627" s="1">
        <f t="shared" si="195"/>
        <v>82019</v>
      </c>
      <c r="B627" s="16" t="s">
        <v>299</v>
      </c>
      <c r="C627" s="144"/>
      <c r="D627" s="150"/>
      <c r="E627" s="144"/>
      <c r="F627" s="52"/>
      <c r="G627" s="297" t="s">
        <v>104</v>
      </c>
      <c r="H627" s="17">
        <v>0</v>
      </c>
      <c r="I627" s="299"/>
      <c r="J627" s="147"/>
      <c r="K627" s="462"/>
      <c r="L627" s="462">
        <f t="shared" ref="L627:L632" si="196">F627*H627</f>
        <v>0</v>
      </c>
      <c r="M627" s="463">
        <f t="shared" si="194"/>
        <v>0</v>
      </c>
      <c r="N627" s="463"/>
      <c r="O627" s="466"/>
      <c r="P627" s="463"/>
      <c r="Q627" s="463"/>
      <c r="AA627" s="14"/>
    </row>
    <row r="628" spans="1:39" ht="12.75" customHeight="1">
      <c r="A628" s="1">
        <f t="shared" si="195"/>
        <v>82020</v>
      </c>
      <c r="B628" s="16" t="s">
        <v>300</v>
      </c>
      <c r="C628" s="144"/>
      <c r="D628" s="150"/>
      <c r="E628" s="144"/>
      <c r="F628" s="52"/>
      <c r="G628" s="297" t="s">
        <v>102</v>
      </c>
      <c r="H628" s="17">
        <v>0</v>
      </c>
      <c r="I628" s="299"/>
      <c r="J628" s="147"/>
      <c r="K628" s="462"/>
      <c r="L628" s="462">
        <f t="shared" si="196"/>
        <v>0</v>
      </c>
      <c r="M628" s="463">
        <f t="shared" si="194"/>
        <v>0</v>
      </c>
      <c r="N628" s="463"/>
      <c r="O628" s="466"/>
      <c r="P628" s="463"/>
      <c r="Q628" s="463"/>
      <c r="AA628" s="14"/>
    </row>
    <row r="629" spans="1:39" ht="12.75" customHeight="1">
      <c r="A629" s="1">
        <f t="shared" si="195"/>
        <v>82021</v>
      </c>
      <c r="B629" s="16" t="s">
        <v>48</v>
      </c>
      <c r="C629" s="144"/>
      <c r="D629" s="150"/>
      <c r="E629" s="144"/>
      <c r="F629" s="52"/>
      <c r="G629" s="297" t="s">
        <v>104</v>
      </c>
      <c r="H629" s="17">
        <v>0</v>
      </c>
      <c r="I629" s="299"/>
      <c r="J629" s="147"/>
      <c r="K629" s="462"/>
      <c r="L629" s="462">
        <f t="shared" si="196"/>
        <v>0</v>
      </c>
      <c r="M629" s="463">
        <f t="shared" si="194"/>
        <v>0</v>
      </c>
      <c r="N629" s="463"/>
      <c r="O629" s="466"/>
      <c r="P629" s="463"/>
      <c r="Q629" s="463"/>
      <c r="AA629" s="14"/>
    </row>
    <row r="630" spans="1:39" ht="12.75" customHeight="1">
      <c r="A630" s="1">
        <f t="shared" si="195"/>
        <v>82022</v>
      </c>
      <c r="B630" s="16" t="s">
        <v>49</v>
      </c>
      <c r="C630" s="144"/>
      <c r="D630" s="150"/>
      <c r="E630" s="144"/>
      <c r="F630" s="334">
        <f>$G$19 + 100</f>
        <v>100</v>
      </c>
      <c r="G630" s="297" t="s">
        <v>102</v>
      </c>
      <c r="H630" s="17">
        <v>0</v>
      </c>
      <c r="I630" s="299"/>
      <c r="J630" s="147"/>
      <c r="K630" s="462"/>
      <c r="L630" s="462">
        <f t="shared" si="196"/>
        <v>0</v>
      </c>
      <c r="M630" s="463">
        <f t="shared" si="194"/>
        <v>0</v>
      </c>
      <c r="N630" s="463"/>
      <c r="O630" s="466"/>
      <c r="P630" s="463"/>
      <c r="Q630" s="463"/>
      <c r="AA630" s="42" t="s">
        <v>493</v>
      </c>
      <c r="AB630" s="148"/>
      <c r="AC630" s="46"/>
      <c r="AD630" s="149"/>
      <c r="AE630" s="149"/>
      <c r="AF630" s="46"/>
    </row>
    <row r="631" spans="1:39" ht="12.75" customHeight="1">
      <c r="A631" s="1">
        <f t="shared" si="195"/>
        <v>82023</v>
      </c>
      <c r="B631" s="16" t="s">
        <v>27</v>
      </c>
      <c r="C631" s="144"/>
      <c r="D631" s="150"/>
      <c r="E631" s="144"/>
      <c r="F631" s="334">
        <f>$G$19 + 100</f>
        <v>100</v>
      </c>
      <c r="G631" s="297" t="s">
        <v>102</v>
      </c>
      <c r="H631" s="17">
        <v>0</v>
      </c>
      <c r="I631" s="299"/>
      <c r="J631" s="147"/>
      <c r="K631" s="462"/>
      <c r="L631" s="462">
        <f t="shared" si="196"/>
        <v>0</v>
      </c>
      <c r="M631" s="463">
        <f t="shared" si="194"/>
        <v>0</v>
      </c>
      <c r="N631" s="463"/>
      <c r="O631" s="466"/>
      <c r="P631" s="463"/>
      <c r="Q631" s="463"/>
      <c r="AA631" s="42" t="s">
        <v>493</v>
      </c>
      <c r="AB631" s="148"/>
      <c r="AC631" s="46"/>
      <c r="AD631" s="149"/>
      <c r="AE631" s="149"/>
      <c r="AF631" s="46"/>
    </row>
    <row r="632" spans="1:39" ht="12.75" customHeight="1">
      <c r="A632" s="1">
        <f t="shared" si="195"/>
        <v>82024</v>
      </c>
      <c r="B632" s="16" t="s">
        <v>50</v>
      </c>
      <c r="C632" s="144"/>
      <c r="D632" s="150"/>
      <c r="E632" s="144"/>
      <c r="F632" s="334">
        <f>$G$19 + 100</f>
        <v>100</v>
      </c>
      <c r="G632" s="297" t="s">
        <v>102</v>
      </c>
      <c r="H632" s="17">
        <v>0</v>
      </c>
      <c r="I632" s="299"/>
      <c r="J632" s="147"/>
      <c r="K632" s="462"/>
      <c r="L632" s="462">
        <f t="shared" si="196"/>
        <v>0</v>
      </c>
      <c r="M632" s="463">
        <f t="shared" si="194"/>
        <v>0</v>
      </c>
      <c r="N632" s="463"/>
      <c r="O632" s="466"/>
      <c r="P632" s="463"/>
      <c r="Q632" s="463"/>
      <c r="AA632" s="42" t="s">
        <v>493</v>
      </c>
      <c r="AB632" s="148"/>
      <c r="AC632" s="46"/>
      <c r="AD632" s="149"/>
      <c r="AE632" s="149"/>
      <c r="AF632" s="46"/>
    </row>
    <row r="633" spans="1:39" ht="12.75" customHeight="1">
      <c r="A633" s="1">
        <f t="shared" si="195"/>
        <v>82025</v>
      </c>
      <c r="B633" s="16" t="s">
        <v>51</v>
      </c>
      <c r="C633" s="144"/>
      <c r="D633" s="150"/>
      <c r="E633" s="144"/>
      <c r="F633" s="334">
        <f>$G$19 + 100</f>
        <v>100</v>
      </c>
      <c r="G633" s="297" t="s">
        <v>102</v>
      </c>
      <c r="H633" s="17">
        <v>0</v>
      </c>
      <c r="I633" s="299"/>
      <c r="J633" s="147"/>
      <c r="K633" s="462"/>
      <c r="L633" s="462">
        <f>F633*H633</f>
        <v>0</v>
      </c>
      <c r="M633" s="463">
        <f>K633+L633</f>
        <v>0</v>
      </c>
      <c r="N633" s="463"/>
      <c r="O633" s="466"/>
      <c r="P633" s="463"/>
      <c r="Q633" s="463"/>
      <c r="AA633" s="42" t="s">
        <v>493</v>
      </c>
      <c r="AB633" s="148"/>
      <c r="AC633" s="46"/>
      <c r="AD633" s="149"/>
      <c r="AE633" s="149"/>
      <c r="AF633" s="46"/>
    </row>
    <row r="634" spans="1:39" ht="12.75" customHeight="1">
      <c r="A634" s="1">
        <f t="shared" si="195"/>
        <v>82026</v>
      </c>
      <c r="B634" s="16" t="s">
        <v>52</v>
      </c>
      <c r="C634" s="144"/>
      <c r="D634" s="150"/>
      <c r="E634" s="144"/>
      <c r="F634" s="334">
        <f>$G$19 + 100</f>
        <v>100</v>
      </c>
      <c r="G634" s="297" t="s">
        <v>102</v>
      </c>
      <c r="H634" s="17">
        <v>0</v>
      </c>
      <c r="I634" s="299"/>
      <c r="J634" s="147"/>
      <c r="K634" s="462"/>
      <c r="L634" s="462">
        <f>F634*H634</f>
        <v>0</v>
      </c>
      <c r="M634" s="463">
        <f>K634+L634</f>
        <v>0</v>
      </c>
      <c r="N634" s="463"/>
      <c r="O634" s="466"/>
      <c r="P634" s="463"/>
      <c r="Q634" s="463"/>
      <c r="AA634" s="42" t="s">
        <v>493</v>
      </c>
      <c r="AB634" s="148"/>
      <c r="AC634" s="46"/>
      <c r="AD634" s="149"/>
      <c r="AE634" s="149"/>
      <c r="AF634" s="46"/>
    </row>
    <row r="635" spans="1:39" ht="12.75" customHeight="1">
      <c r="A635" s="1">
        <f t="shared" si="195"/>
        <v>82027</v>
      </c>
      <c r="B635" s="16" t="s">
        <v>332</v>
      </c>
      <c r="C635" s="144"/>
      <c r="D635" s="150"/>
      <c r="E635" s="144"/>
      <c r="F635" s="52"/>
      <c r="G635" s="242"/>
      <c r="H635" s="17"/>
      <c r="I635" s="299"/>
      <c r="J635" s="147"/>
      <c r="K635" s="462"/>
      <c r="L635" s="462">
        <v>0</v>
      </c>
      <c r="M635" s="463">
        <f t="shared" si="194"/>
        <v>0</v>
      </c>
      <c r="N635" s="463"/>
      <c r="O635" s="466"/>
      <c r="P635" s="463"/>
      <c r="Q635" s="463"/>
      <c r="AA635" s="14"/>
    </row>
    <row r="636" spans="1:39" ht="12.75" customHeight="1">
      <c r="A636" s="1">
        <f t="shared" si="195"/>
        <v>82028</v>
      </c>
      <c r="B636" s="16" t="s">
        <v>359</v>
      </c>
      <c r="C636" s="144"/>
      <c r="D636" s="150"/>
      <c r="E636" s="144"/>
      <c r="F636" s="52"/>
      <c r="G636" s="213"/>
      <c r="H636" s="17"/>
      <c r="I636" s="299"/>
      <c r="J636" s="147"/>
      <c r="K636" s="462"/>
      <c r="L636" s="462">
        <v>0</v>
      </c>
      <c r="M636" s="463">
        <f t="shared" si="194"/>
        <v>0</v>
      </c>
      <c r="N636" s="463"/>
      <c r="O636" s="466"/>
      <c r="P636" s="463"/>
      <c r="Q636" s="463"/>
      <c r="AA636" s="14"/>
    </row>
    <row r="637" spans="1:39" ht="12.75" customHeight="1">
      <c r="A637" s="1">
        <f t="shared" si="195"/>
        <v>82029</v>
      </c>
      <c r="C637" s="144"/>
      <c r="D637" s="150"/>
      <c r="E637" s="144"/>
      <c r="F637" s="52"/>
      <c r="G637" s="213"/>
      <c r="H637" s="17"/>
      <c r="I637" s="299"/>
      <c r="J637" s="147"/>
      <c r="K637" s="462"/>
      <c r="L637" s="462"/>
      <c r="M637" s="463">
        <f t="shared" si="194"/>
        <v>0</v>
      </c>
      <c r="N637" s="463"/>
      <c r="O637" s="466"/>
      <c r="P637" s="463"/>
      <c r="Q637" s="463"/>
      <c r="AA637" s="14"/>
    </row>
    <row r="638" spans="1:39" ht="12.75" customHeight="1">
      <c r="C638" s="144"/>
      <c r="D638" s="150"/>
      <c r="E638" s="144"/>
      <c r="F638" s="52"/>
      <c r="G638" s="213"/>
      <c r="H638" s="17"/>
      <c r="I638" s="299"/>
      <c r="J638" s="299"/>
      <c r="K638" s="462"/>
      <c r="L638" s="462"/>
      <c r="M638" s="462"/>
      <c r="N638" s="462"/>
      <c r="O638" s="464"/>
      <c r="P638" s="463"/>
      <c r="Q638" s="463"/>
      <c r="AA638" s="14"/>
    </row>
    <row r="639" spans="1:39" ht="12.75" customHeight="1">
      <c r="C639" s="144"/>
      <c r="D639" s="150"/>
      <c r="E639" s="144"/>
      <c r="F639" s="18"/>
      <c r="G639" s="213"/>
      <c r="H639" s="17"/>
      <c r="I639" s="17"/>
      <c r="J639" s="159"/>
      <c r="K639" s="488"/>
      <c r="L639" s="488"/>
      <c r="M639" s="488"/>
      <c r="N639" s="488"/>
      <c r="O639" s="512"/>
      <c r="P639" s="463"/>
      <c r="Q639" s="463"/>
      <c r="AA639" s="617" t="s">
        <v>653</v>
      </c>
      <c r="AB639" s="612"/>
      <c r="AC639" s="612"/>
      <c r="AD639" s="612"/>
      <c r="AE639" s="612"/>
      <c r="AF639" s="612"/>
    </row>
    <row r="640" spans="1:39" s="32" customFormat="1" ht="12.75" customHeight="1">
      <c r="A640" s="79"/>
      <c r="B640" s="137" t="s">
        <v>360</v>
      </c>
      <c r="C640" s="138"/>
      <c r="D640" s="139"/>
      <c r="E640" s="138"/>
      <c r="F640" s="292"/>
      <c r="G640" s="139"/>
      <c r="H640" s="141"/>
      <c r="I640" s="141" t="s">
        <v>142</v>
      </c>
      <c r="J640" s="142"/>
      <c r="K640" s="467">
        <f>SUM(K641:K655)</f>
        <v>0</v>
      </c>
      <c r="L640" s="467">
        <f>SUM(L641:L655)</f>
        <v>0</v>
      </c>
      <c r="M640" s="467">
        <f>SUM(M641:M655)</f>
        <v>0</v>
      </c>
      <c r="N640" s="467">
        <f t="shared" ref="N640:P640" si="197">SUM(N641:N655)</f>
        <v>0</v>
      </c>
      <c r="O640" s="576">
        <f t="shared" si="197"/>
        <v>0</v>
      </c>
      <c r="P640" s="500">
        <f t="shared" si="197"/>
        <v>0</v>
      </c>
      <c r="Q640" s="500">
        <f>SUM(Q641:Q655)</f>
        <v>0</v>
      </c>
      <c r="R640" s="56"/>
      <c r="S640" s="10"/>
      <c r="T640" s="135"/>
      <c r="U640" s="135"/>
      <c r="V640" s="135"/>
      <c r="W640" s="135"/>
      <c r="X640" s="135"/>
      <c r="Y640" s="133"/>
      <c r="Z640" s="111"/>
      <c r="AA640" s="614"/>
      <c r="AB640" s="612"/>
      <c r="AC640" s="612"/>
      <c r="AD640" s="612"/>
      <c r="AE640" s="612"/>
      <c r="AF640" s="612"/>
      <c r="AG640" s="16"/>
      <c r="AH640" s="16"/>
      <c r="AI640" s="16"/>
      <c r="AJ640" s="136"/>
      <c r="AK640" s="136"/>
      <c r="AL640" s="56"/>
      <c r="AM640" s="20"/>
    </row>
    <row r="641" spans="1:39" s="32" customFormat="1" ht="12.75" customHeight="1">
      <c r="A641" s="1">
        <v>83000</v>
      </c>
      <c r="B641" s="16" t="s">
        <v>14</v>
      </c>
      <c r="F641" s="311">
        <f>$H$18*$G$20</f>
        <v>0</v>
      </c>
      <c r="G641" s="198" t="s">
        <v>105</v>
      </c>
      <c r="H641" s="17">
        <v>0</v>
      </c>
      <c r="I641" s="17"/>
      <c r="J641" s="17"/>
      <c r="K641" s="462"/>
      <c r="L641" s="462">
        <f>F641*H641</f>
        <v>0</v>
      </c>
      <c r="M641" s="463">
        <f>K641+L641</f>
        <v>0</v>
      </c>
      <c r="N641" s="463"/>
      <c r="O641" s="466"/>
      <c r="P641" s="463"/>
      <c r="Q641" s="463"/>
      <c r="R641" s="56"/>
      <c r="S641" s="10"/>
      <c r="T641" s="135"/>
      <c r="U641" s="135"/>
      <c r="V641" s="135"/>
      <c r="W641" s="135"/>
      <c r="X641" s="135"/>
      <c r="Y641" s="133"/>
      <c r="Z641" s="111"/>
      <c r="AA641" s="42" t="s">
        <v>652</v>
      </c>
      <c r="AB641" s="148"/>
      <c r="AC641" s="46"/>
      <c r="AD641" s="149"/>
      <c r="AE641" s="149"/>
      <c r="AF641" s="46"/>
      <c r="AG641" s="16"/>
      <c r="AH641" s="16"/>
      <c r="AI641" s="16"/>
      <c r="AJ641" s="136"/>
      <c r="AK641" s="136"/>
      <c r="AL641" s="56"/>
      <c r="AM641" s="20"/>
    </row>
    <row r="642" spans="1:39" s="32" customFormat="1" ht="12.75" customHeight="1">
      <c r="A642" s="1">
        <f>A641+1</f>
        <v>83001</v>
      </c>
      <c r="B642" s="16" t="s">
        <v>53</v>
      </c>
      <c r="C642" s="144"/>
      <c r="D642" s="150"/>
      <c r="E642" s="144"/>
      <c r="F642" s="18"/>
      <c r="G642" s="297" t="s">
        <v>197</v>
      </c>
      <c r="H642" s="17">
        <v>0</v>
      </c>
      <c r="I642" s="159"/>
      <c r="J642" s="147"/>
      <c r="K642" s="462"/>
      <c r="L642" s="462">
        <f t="shared" ref="L642:L652" si="198">F642*H642</f>
        <v>0</v>
      </c>
      <c r="M642" s="463">
        <f>K642+L642</f>
        <v>0</v>
      </c>
      <c r="N642" s="463"/>
      <c r="O642" s="466"/>
      <c r="P642" s="463"/>
      <c r="Q642" s="463"/>
      <c r="R642" s="56"/>
      <c r="S642" s="10"/>
      <c r="T642" s="135"/>
      <c r="U642" s="135"/>
      <c r="V642" s="135"/>
      <c r="W642" s="135"/>
      <c r="X642" s="135"/>
      <c r="Y642" s="133"/>
      <c r="Z642" s="111"/>
      <c r="AA642" s="14"/>
      <c r="AB642" s="15"/>
      <c r="AC642" s="16"/>
      <c r="AD642" s="17"/>
      <c r="AE642" s="17"/>
      <c r="AF642" s="16"/>
      <c r="AG642" s="16"/>
      <c r="AH642" s="16"/>
      <c r="AI642" s="16"/>
      <c r="AJ642" s="136"/>
      <c r="AK642" s="136"/>
      <c r="AL642" s="56"/>
      <c r="AM642" s="20"/>
    </row>
    <row r="643" spans="1:39" ht="12.75" customHeight="1">
      <c r="A643" s="1">
        <f t="shared" ref="A643:A654" si="199">A642+1</f>
        <v>83002</v>
      </c>
      <c r="B643" s="16" t="s">
        <v>54</v>
      </c>
      <c r="C643" s="144"/>
      <c r="D643" s="150"/>
      <c r="E643" s="144"/>
      <c r="F643" s="18"/>
      <c r="G643" s="297" t="s">
        <v>197</v>
      </c>
      <c r="H643" s="17">
        <v>0</v>
      </c>
      <c r="I643" s="159"/>
      <c r="J643" s="147"/>
      <c r="K643" s="462"/>
      <c r="L643" s="462">
        <f t="shared" si="198"/>
        <v>0</v>
      </c>
      <c r="M643" s="463">
        <f t="shared" ref="M643:M654" si="200">K643+L643</f>
        <v>0</v>
      </c>
      <c r="N643" s="463"/>
      <c r="O643" s="466"/>
      <c r="P643" s="463"/>
      <c r="Q643" s="463"/>
      <c r="AA643" s="14"/>
    </row>
    <row r="644" spans="1:39" ht="12.75" customHeight="1">
      <c r="A644" s="1">
        <f t="shared" si="199"/>
        <v>83003</v>
      </c>
      <c r="B644" s="16" t="s">
        <v>361</v>
      </c>
      <c r="C644" s="144"/>
      <c r="D644" s="150"/>
      <c r="E644" s="144"/>
      <c r="F644" s="18"/>
      <c r="G644" s="297" t="s">
        <v>197</v>
      </c>
      <c r="H644" s="17">
        <v>0</v>
      </c>
      <c r="I644" s="159"/>
      <c r="J644" s="147"/>
      <c r="K644" s="462"/>
      <c r="L644" s="462">
        <f t="shared" si="198"/>
        <v>0</v>
      </c>
      <c r="M644" s="463">
        <f t="shared" si="200"/>
        <v>0</v>
      </c>
      <c r="N644" s="463"/>
      <c r="O644" s="466"/>
      <c r="P644" s="463"/>
      <c r="Q644" s="463"/>
      <c r="AA644" s="14"/>
    </row>
    <row r="645" spans="1:39" ht="12.75" customHeight="1">
      <c r="A645" s="1">
        <f t="shared" si="199"/>
        <v>83004</v>
      </c>
      <c r="B645" s="16" t="s">
        <v>55</v>
      </c>
      <c r="C645" s="144"/>
      <c r="D645" s="150"/>
      <c r="E645" s="144"/>
      <c r="F645" s="18"/>
      <c r="G645" s="297" t="s">
        <v>197</v>
      </c>
      <c r="H645" s="17">
        <v>0</v>
      </c>
      <c r="I645" s="159"/>
      <c r="J645" s="147"/>
      <c r="K645" s="462"/>
      <c r="L645" s="462">
        <f t="shared" si="198"/>
        <v>0</v>
      </c>
      <c r="M645" s="463">
        <f t="shared" si="200"/>
        <v>0</v>
      </c>
      <c r="N645" s="463"/>
      <c r="O645" s="466"/>
      <c r="P645" s="463"/>
      <c r="Q645" s="463"/>
      <c r="AA645" s="14"/>
    </row>
    <row r="646" spans="1:39" ht="12.75" customHeight="1">
      <c r="A646" s="1">
        <f t="shared" si="199"/>
        <v>83005</v>
      </c>
      <c r="B646" s="16" t="s">
        <v>56</v>
      </c>
      <c r="C646" s="144"/>
      <c r="D646" s="150"/>
      <c r="E646" s="144"/>
      <c r="F646" s="18"/>
      <c r="G646" s="297" t="s">
        <v>197</v>
      </c>
      <c r="H646" s="17">
        <v>0</v>
      </c>
      <c r="I646" s="53"/>
      <c r="J646" s="147"/>
      <c r="K646" s="462"/>
      <c r="L646" s="462">
        <f t="shared" si="198"/>
        <v>0</v>
      </c>
      <c r="M646" s="463">
        <f t="shared" si="200"/>
        <v>0</v>
      </c>
      <c r="N646" s="463"/>
      <c r="O646" s="466"/>
      <c r="P646" s="463"/>
      <c r="Q646" s="463"/>
      <c r="AA646" s="14"/>
    </row>
    <row r="647" spans="1:39" ht="12.75" customHeight="1">
      <c r="A647" s="1">
        <f t="shared" si="199"/>
        <v>83006</v>
      </c>
      <c r="B647" s="16" t="s">
        <v>47</v>
      </c>
      <c r="C647" s="144"/>
      <c r="D647" s="150"/>
      <c r="E647" s="144"/>
      <c r="F647" s="52"/>
      <c r="G647" s="318" t="s">
        <v>13</v>
      </c>
      <c r="H647" s="17">
        <v>0</v>
      </c>
      <c r="I647" s="299"/>
      <c r="J647" s="147"/>
      <c r="K647" s="462"/>
      <c r="L647" s="462">
        <f>F647*H647</f>
        <v>0</v>
      </c>
      <c r="M647" s="463">
        <f>K647+L647</f>
        <v>0</v>
      </c>
      <c r="N647" s="463"/>
      <c r="O647" s="466"/>
      <c r="P647" s="463"/>
      <c r="Q647" s="463"/>
      <c r="AA647" s="14"/>
    </row>
    <row r="648" spans="1:39" ht="12.75" customHeight="1">
      <c r="A648" s="1">
        <f>A647+1</f>
        <v>83007</v>
      </c>
      <c r="B648" s="16" t="s">
        <v>362</v>
      </c>
      <c r="C648" s="16"/>
      <c r="D648" s="16"/>
      <c r="E648" s="16"/>
      <c r="F648" s="18"/>
      <c r="G648" s="297" t="s">
        <v>104</v>
      </c>
      <c r="H648" s="17">
        <v>0</v>
      </c>
      <c r="I648" s="16"/>
      <c r="J648" s="260"/>
      <c r="K648" s="462"/>
      <c r="L648" s="462">
        <f>F648*H648</f>
        <v>0</v>
      </c>
      <c r="M648" s="463">
        <f t="shared" si="200"/>
        <v>0</v>
      </c>
      <c r="N648" s="463"/>
      <c r="O648" s="466"/>
      <c r="P648" s="463"/>
      <c r="Q648" s="463"/>
      <c r="AA648" s="14"/>
    </row>
    <row r="649" spans="1:39" ht="12.75" customHeight="1">
      <c r="A649" s="1">
        <f t="shared" si="199"/>
        <v>83008</v>
      </c>
      <c r="B649" s="16" t="s">
        <v>57</v>
      </c>
      <c r="C649" s="144"/>
      <c r="D649" s="150"/>
      <c r="E649" s="144"/>
      <c r="F649" s="18"/>
      <c r="G649" s="297" t="s">
        <v>104</v>
      </c>
      <c r="H649" s="17">
        <v>0</v>
      </c>
      <c r="I649" s="159"/>
      <c r="J649" s="147"/>
      <c r="K649" s="462"/>
      <c r="L649" s="462">
        <f t="shared" si="198"/>
        <v>0</v>
      </c>
      <c r="M649" s="463">
        <f t="shared" si="200"/>
        <v>0</v>
      </c>
      <c r="N649" s="463"/>
      <c r="O649" s="466"/>
      <c r="P649" s="463"/>
      <c r="Q649" s="463"/>
      <c r="AA649" s="14"/>
    </row>
    <row r="650" spans="1:39" ht="12.75" customHeight="1">
      <c r="A650" s="1">
        <f t="shared" si="199"/>
        <v>83009</v>
      </c>
      <c r="B650" s="16" t="s">
        <v>363</v>
      </c>
      <c r="C650" s="144"/>
      <c r="D650" s="150"/>
      <c r="E650" s="144"/>
      <c r="F650" s="18"/>
      <c r="G650" s="297" t="s">
        <v>107</v>
      </c>
      <c r="H650" s="17">
        <v>0</v>
      </c>
      <c r="I650" s="159"/>
      <c r="J650" s="147"/>
      <c r="K650" s="462"/>
      <c r="L650" s="462">
        <f t="shared" si="198"/>
        <v>0</v>
      </c>
      <c r="M650" s="463">
        <f t="shared" si="200"/>
        <v>0</v>
      </c>
      <c r="N650" s="463"/>
      <c r="O650" s="466"/>
      <c r="P650" s="463"/>
      <c r="Q650" s="463"/>
      <c r="AA650" s="14"/>
    </row>
    <row r="651" spans="1:39" ht="12.75" customHeight="1">
      <c r="A651" s="1">
        <f t="shared" si="199"/>
        <v>83010</v>
      </c>
      <c r="B651" s="16" t="s">
        <v>364</v>
      </c>
      <c r="C651" s="144"/>
      <c r="D651" s="150"/>
      <c r="E651" s="144"/>
      <c r="F651" s="18"/>
      <c r="G651" s="297" t="s">
        <v>107</v>
      </c>
      <c r="H651" s="17">
        <v>0</v>
      </c>
      <c r="I651" s="159"/>
      <c r="J651" s="147"/>
      <c r="K651" s="462"/>
      <c r="L651" s="462">
        <f t="shared" si="198"/>
        <v>0</v>
      </c>
      <c r="M651" s="463">
        <f t="shared" si="200"/>
        <v>0</v>
      </c>
      <c r="N651" s="463"/>
      <c r="O651" s="466"/>
      <c r="P651" s="463"/>
      <c r="Q651" s="463"/>
      <c r="AA651" s="14"/>
    </row>
    <row r="652" spans="1:39" ht="12.75" customHeight="1">
      <c r="A652" s="1">
        <f t="shared" si="199"/>
        <v>83011</v>
      </c>
      <c r="B652" s="16" t="s">
        <v>365</v>
      </c>
      <c r="C652" s="144"/>
      <c r="D652" s="150"/>
      <c r="E652" s="144"/>
      <c r="F652" s="18"/>
      <c r="G652" s="297" t="s">
        <v>107</v>
      </c>
      <c r="H652" s="17">
        <v>0</v>
      </c>
      <c r="I652" s="159"/>
      <c r="J652" s="147"/>
      <c r="K652" s="462"/>
      <c r="L652" s="462">
        <f t="shared" si="198"/>
        <v>0</v>
      </c>
      <c r="M652" s="463">
        <f t="shared" si="200"/>
        <v>0</v>
      </c>
      <c r="N652" s="463"/>
      <c r="O652" s="466"/>
      <c r="P652" s="463"/>
      <c r="Q652" s="463"/>
      <c r="AA652" s="14"/>
    </row>
    <row r="653" spans="1:39" ht="12.75" customHeight="1">
      <c r="A653" s="1">
        <f t="shared" si="199"/>
        <v>83012</v>
      </c>
      <c r="B653" s="16" t="s">
        <v>332</v>
      </c>
      <c r="C653" s="16"/>
      <c r="D653" s="16"/>
      <c r="E653" s="16"/>
      <c r="G653" s="259"/>
      <c r="H653" s="16"/>
      <c r="I653" s="159"/>
      <c r="J653" s="147"/>
      <c r="K653" s="462"/>
      <c r="L653" s="462">
        <v>0</v>
      </c>
      <c r="M653" s="463">
        <f t="shared" si="200"/>
        <v>0</v>
      </c>
      <c r="N653" s="463"/>
      <c r="O653" s="466"/>
      <c r="P653" s="463"/>
      <c r="Q653" s="463"/>
      <c r="AA653" s="14"/>
    </row>
    <row r="654" spans="1:39" ht="12.75" customHeight="1">
      <c r="A654" s="1">
        <f t="shared" si="199"/>
        <v>83013</v>
      </c>
      <c r="C654" s="144"/>
      <c r="D654" s="150"/>
      <c r="E654" s="144"/>
      <c r="F654" s="18"/>
      <c r="G654" s="297"/>
      <c r="H654" s="17"/>
      <c r="I654" s="159"/>
      <c r="J654" s="154"/>
      <c r="K654" s="465"/>
      <c r="L654" s="465"/>
      <c r="M654" s="463">
        <f t="shared" si="200"/>
        <v>0</v>
      </c>
      <c r="N654" s="463"/>
      <c r="O654" s="466"/>
      <c r="P654" s="463"/>
      <c r="Q654" s="463"/>
      <c r="AA654" s="14"/>
    </row>
    <row r="655" spans="1:39" ht="12.75" customHeight="1">
      <c r="C655" s="144"/>
      <c r="D655" s="150"/>
      <c r="E655" s="144"/>
      <c r="F655" s="18"/>
      <c r="G655" s="297"/>
      <c r="H655" s="17"/>
      <c r="I655" s="159"/>
      <c r="J655" s="154"/>
      <c r="K655" s="465"/>
      <c r="L655" s="465"/>
      <c r="M655" s="463"/>
      <c r="N655" s="463"/>
      <c r="O655" s="466"/>
      <c r="P655" s="463"/>
      <c r="Q655" s="463"/>
      <c r="AA655" s="14"/>
    </row>
    <row r="656" spans="1:39" ht="12.75" customHeight="1">
      <c r="B656" s="137" t="s">
        <v>604</v>
      </c>
      <c r="C656" s="155"/>
      <c r="D656" s="156"/>
      <c r="E656" s="155"/>
      <c r="F656" s="161"/>
      <c r="G656" s="341"/>
      <c r="H656" s="141"/>
      <c r="I656" s="141" t="s">
        <v>142</v>
      </c>
      <c r="J656" s="142"/>
      <c r="K656" s="467">
        <f>SUM(K657:K661)</f>
        <v>0</v>
      </c>
      <c r="L656" s="467">
        <f>SUM(L657:L661)</f>
        <v>0</v>
      </c>
      <c r="M656" s="468">
        <f>SUM(M657:M661)</f>
        <v>0</v>
      </c>
      <c r="N656" s="468">
        <f t="shared" ref="N656:P656" si="201">SUM(N657:N661)</f>
        <v>0</v>
      </c>
      <c r="O656" s="468">
        <f t="shared" si="201"/>
        <v>0</v>
      </c>
      <c r="P656" s="468">
        <f t="shared" si="201"/>
        <v>0</v>
      </c>
      <c r="Q656" s="468">
        <f>SUM(Q657:Q661)</f>
        <v>0</v>
      </c>
      <c r="R656" s="143"/>
      <c r="AA656" s="14"/>
    </row>
    <row r="657" spans="1:39" ht="12.75" customHeight="1">
      <c r="A657" s="1">
        <v>84000</v>
      </c>
      <c r="B657" s="16" t="s">
        <v>305</v>
      </c>
      <c r="C657" s="16"/>
      <c r="D657" s="16"/>
      <c r="E657" s="16"/>
      <c r="G657" s="16"/>
      <c r="H657" s="16"/>
      <c r="I657" s="16"/>
      <c r="J657" s="16"/>
      <c r="K657" s="462"/>
      <c r="L657" s="462">
        <v>0</v>
      </c>
      <c r="M657" s="463">
        <f>K657+L657</f>
        <v>0</v>
      </c>
      <c r="N657" s="463"/>
      <c r="O657" s="466"/>
      <c r="P657" s="463"/>
      <c r="Q657" s="463"/>
      <c r="AA657" s="14"/>
    </row>
    <row r="658" spans="1:39" ht="12.75" customHeight="1">
      <c r="A658" s="1">
        <f>A657+1</f>
        <v>84001</v>
      </c>
      <c r="B658" s="16" t="s">
        <v>605</v>
      </c>
      <c r="C658" s="16"/>
      <c r="D658" s="16"/>
      <c r="E658" s="16"/>
      <c r="G658" s="16"/>
      <c r="H658" s="16"/>
      <c r="I658" s="16"/>
      <c r="J658" s="16"/>
      <c r="K658" s="462"/>
      <c r="L658" s="462">
        <v>0</v>
      </c>
      <c r="M658" s="463">
        <f>K658+L658</f>
        <v>0</v>
      </c>
      <c r="N658" s="463"/>
      <c r="O658" s="466"/>
      <c r="P658" s="463"/>
      <c r="Q658" s="463"/>
      <c r="AA658" s="14"/>
    </row>
    <row r="659" spans="1:39" ht="12.75" customHeight="1">
      <c r="A659" s="1">
        <f>A658+1</f>
        <v>84002</v>
      </c>
      <c r="B659" s="16" t="s">
        <v>606</v>
      </c>
      <c r="C659" s="16"/>
      <c r="D659" s="16"/>
      <c r="E659" s="16"/>
      <c r="G659" s="16"/>
      <c r="H659" s="16"/>
      <c r="I659" s="16"/>
      <c r="J659" s="16"/>
      <c r="K659" s="462"/>
      <c r="L659" s="462">
        <v>0</v>
      </c>
      <c r="M659" s="463">
        <f>K659+L659</f>
        <v>0</v>
      </c>
      <c r="N659" s="463"/>
      <c r="O659" s="466"/>
      <c r="P659" s="463"/>
      <c r="Q659" s="463"/>
      <c r="AA659" s="14"/>
    </row>
    <row r="660" spans="1:39" ht="12.75" customHeight="1">
      <c r="A660" s="1">
        <f>A659+1</f>
        <v>84003</v>
      </c>
      <c r="C660" s="16"/>
      <c r="D660" s="16"/>
      <c r="E660" s="16"/>
      <c r="G660" s="16"/>
      <c r="H660" s="16"/>
      <c r="I660" s="16"/>
      <c r="J660" s="16"/>
      <c r="K660" s="462"/>
      <c r="L660" s="462"/>
      <c r="M660" s="463">
        <f>K660+L660</f>
        <v>0</v>
      </c>
      <c r="N660" s="463"/>
      <c r="O660" s="466"/>
      <c r="P660" s="463"/>
      <c r="Q660" s="463"/>
      <c r="AA660" s="14"/>
    </row>
    <row r="661" spans="1:39" ht="12.75" customHeight="1">
      <c r="C661" s="16"/>
      <c r="D661" s="16"/>
      <c r="E661" s="16"/>
      <c r="G661" s="16"/>
      <c r="H661" s="16"/>
      <c r="I661" s="16"/>
      <c r="J661" s="16"/>
      <c r="K661" s="462"/>
      <c r="L661" s="462"/>
      <c r="M661" s="463"/>
      <c r="N661" s="463"/>
      <c r="O661" s="466"/>
      <c r="P661" s="463"/>
      <c r="Q661" s="463"/>
      <c r="AA661" s="14"/>
    </row>
    <row r="662" spans="1:39" s="32" customFormat="1" ht="12.75" customHeight="1">
      <c r="A662" s="79"/>
      <c r="B662" s="137" t="s">
        <v>304</v>
      </c>
      <c r="C662" s="138"/>
      <c r="D662" s="139"/>
      <c r="E662" s="138"/>
      <c r="F662" s="292"/>
      <c r="G662" s="333"/>
      <c r="H662" s="141"/>
      <c r="I662" s="141" t="s">
        <v>142</v>
      </c>
      <c r="J662" s="142"/>
      <c r="K662" s="467">
        <f>SUM(K663:K668)</f>
        <v>0</v>
      </c>
      <c r="L662" s="467">
        <f>SUM(L663:L668)</f>
        <v>0</v>
      </c>
      <c r="M662" s="468">
        <f>SUM(M663:M668)</f>
        <v>0</v>
      </c>
      <c r="N662" s="468">
        <f t="shared" ref="N662:P662" si="202">SUM(N663:N668)</f>
        <v>0</v>
      </c>
      <c r="O662" s="468">
        <f t="shared" si="202"/>
        <v>0</v>
      </c>
      <c r="P662" s="468">
        <f t="shared" si="202"/>
        <v>0</v>
      </c>
      <c r="Q662" s="468">
        <f>SUM(Q663:Q668)</f>
        <v>0</v>
      </c>
      <c r="R662" s="143"/>
      <c r="S662" s="10"/>
      <c r="T662" s="135"/>
      <c r="U662" s="135"/>
      <c r="V662" s="135"/>
      <c r="W662" s="135"/>
      <c r="X662" s="135"/>
      <c r="Y662" s="133"/>
      <c r="Z662" s="111"/>
      <c r="AA662" s="14"/>
      <c r="AB662" s="15"/>
      <c r="AC662" s="16"/>
      <c r="AD662" s="17"/>
      <c r="AE662" s="17"/>
      <c r="AF662" s="16"/>
      <c r="AG662" s="16"/>
      <c r="AH662" s="16"/>
      <c r="AI662" s="16"/>
      <c r="AJ662" s="136"/>
      <c r="AK662" s="136"/>
      <c r="AL662" s="56"/>
      <c r="AM662" s="20"/>
    </row>
    <row r="663" spans="1:39" ht="12.75" customHeight="1">
      <c r="A663" s="1">
        <v>85000</v>
      </c>
      <c r="B663" s="16" t="s">
        <v>183</v>
      </c>
      <c r="C663" s="144"/>
      <c r="D663" s="150"/>
      <c r="E663" s="144"/>
      <c r="F663" s="18">
        <v>0</v>
      </c>
      <c r="G663" s="297" t="s">
        <v>107</v>
      </c>
      <c r="H663" s="17">
        <v>0</v>
      </c>
      <c r="J663" s="147"/>
      <c r="K663" s="462"/>
      <c r="L663" s="462">
        <f>F663*H663</f>
        <v>0</v>
      </c>
      <c r="M663" s="463">
        <f>K663+L663</f>
        <v>0</v>
      </c>
      <c r="N663" s="463"/>
      <c r="O663" s="466"/>
      <c r="P663" s="463"/>
      <c r="Q663" s="463"/>
      <c r="AA663" s="14"/>
    </row>
    <row r="664" spans="1:39" ht="12.75" customHeight="1">
      <c r="A664" s="1">
        <f>A663+1</f>
        <v>85001</v>
      </c>
      <c r="B664" s="16" t="s">
        <v>506</v>
      </c>
      <c r="C664" s="144"/>
      <c r="D664" s="150"/>
      <c r="E664" s="144"/>
      <c r="F664" s="18">
        <v>0</v>
      </c>
      <c r="G664" s="297" t="s">
        <v>107</v>
      </c>
      <c r="H664" s="17">
        <v>0</v>
      </c>
      <c r="J664" s="147"/>
      <c r="K664" s="462"/>
      <c r="L664" s="462">
        <f>F664*H664</f>
        <v>0</v>
      </c>
      <c r="M664" s="463">
        <f>K664+L664</f>
        <v>0</v>
      </c>
      <c r="N664" s="463"/>
      <c r="O664" s="466"/>
      <c r="P664" s="463"/>
      <c r="Q664" s="463"/>
      <c r="AA664" s="14"/>
    </row>
    <row r="665" spans="1:39" ht="12.75" customHeight="1">
      <c r="A665" s="1">
        <f>A664+1</f>
        <v>85002</v>
      </c>
      <c r="B665" s="16" t="s">
        <v>306</v>
      </c>
      <c r="C665" s="144"/>
      <c r="D665" s="150"/>
      <c r="E665" s="144"/>
      <c r="F665" s="18">
        <v>0</v>
      </c>
      <c r="G665" s="297" t="s">
        <v>107</v>
      </c>
      <c r="H665" s="17">
        <v>0</v>
      </c>
      <c r="I665" s="159"/>
      <c r="J665" s="147"/>
      <c r="K665" s="462"/>
      <c r="L665" s="462">
        <f>F665*H665</f>
        <v>0</v>
      </c>
      <c r="M665" s="463">
        <f>K665+L665</f>
        <v>0</v>
      </c>
      <c r="N665" s="463"/>
      <c r="O665" s="466"/>
      <c r="P665" s="463"/>
      <c r="Q665" s="463"/>
      <c r="AA665" s="14"/>
    </row>
    <row r="666" spans="1:39" ht="12.75" customHeight="1">
      <c r="A666" s="1">
        <f>A665+1</f>
        <v>85003</v>
      </c>
      <c r="B666" s="16" t="s">
        <v>20</v>
      </c>
      <c r="C666" s="144"/>
      <c r="D666" s="150"/>
      <c r="E666" s="144"/>
      <c r="F666" s="18">
        <v>0</v>
      </c>
      <c r="G666" s="297" t="s">
        <v>107</v>
      </c>
      <c r="H666" s="17">
        <v>0</v>
      </c>
      <c r="I666" s="159"/>
      <c r="J666" s="147"/>
      <c r="K666" s="462"/>
      <c r="L666" s="462">
        <f>F666*H666</f>
        <v>0</v>
      </c>
      <c r="M666" s="463">
        <f>K666+L666</f>
        <v>0</v>
      </c>
      <c r="N666" s="463"/>
      <c r="O666" s="466"/>
      <c r="P666" s="463"/>
      <c r="Q666" s="463"/>
      <c r="AA666" s="14"/>
    </row>
    <row r="667" spans="1:39" ht="12.75" customHeight="1">
      <c r="A667" s="1">
        <f>A666+1</f>
        <v>85004</v>
      </c>
      <c r="C667" s="144"/>
      <c r="D667" s="150"/>
      <c r="E667" s="144"/>
      <c r="F667" s="18"/>
      <c r="G667" s="297"/>
      <c r="H667" s="17"/>
      <c r="I667" s="159"/>
      <c r="J667" s="147"/>
      <c r="K667" s="462"/>
      <c r="L667" s="462"/>
      <c r="M667" s="463">
        <f>K667+L667</f>
        <v>0</v>
      </c>
      <c r="N667" s="463"/>
      <c r="O667" s="466"/>
      <c r="P667" s="463"/>
      <c r="Q667" s="463"/>
      <c r="AA667" s="14"/>
    </row>
    <row r="668" spans="1:39" ht="12.75" customHeight="1">
      <c r="C668" s="144"/>
      <c r="D668" s="150"/>
      <c r="E668" s="144"/>
      <c r="F668" s="18"/>
      <c r="G668" s="297"/>
      <c r="H668" s="17"/>
      <c r="I668" s="159"/>
      <c r="J668" s="147"/>
      <c r="K668" s="462"/>
      <c r="L668" s="462"/>
      <c r="M668" s="463"/>
      <c r="N668" s="463"/>
      <c r="O668" s="466"/>
      <c r="P668" s="463"/>
      <c r="Q668" s="463"/>
      <c r="AA668" s="14"/>
    </row>
    <row r="669" spans="1:39" s="32" customFormat="1" ht="12.75" customHeight="1">
      <c r="A669" s="79"/>
      <c r="B669" s="137" t="s">
        <v>276</v>
      </c>
      <c r="C669" s="138"/>
      <c r="D669" s="139"/>
      <c r="E669" s="138"/>
      <c r="F669" s="292"/>
      <c r="G669" s="333"/>
      <c r="H669" s="141"/>
      <c r="I669" s="141" t="s">
        <v>142</v>
      </c>
      <c r="J669" s="142"/>
      <c r="K669" s="467">
        <f>SUM(K670:K672)</f>
        <v>0</v>
      </c>
      <c r="L669" s="467">
        <f>SUM(L670:L672)</f>
        <v>0</v>
      </c>
      <c r="M669" s="468">
        <f>SUM(M670:M672)</f>
        <v>0</v>
      </c>
      <c r="N669" s="468">
        <f t="shared" ref="N669:P669" si="203">SUM(N670:N672)</f>
        <v>0</v>
      </c>
      <c r="O669" s="468">
        <f t="shared" si="203"/>
        <v>0</v>
      </c>
      <c r="P669" s="468">
        <f t="shared" si="203"/>
        <v>0</v>
      </c>
      <c r="Q669" s="468">
        <f>SUM(Q670:Q672)</f>
        <v>0</v>
      </c>
      <c r="R669" s="143"/>
      <c r="S669" s="10"/>
      <c r="T669" s="135"/>
      <c r="U669" s="135"/>
      <c r="V669" s="135"/>
      <c r="W669" s="135"/>
      <c r="X669" s="135"/>
      <c r="Y669" s="133"/>
      <c r="Z669" s="111"/>
      <c r="AA669" s="14"/>
      <c r="AB669" s="15"/>
      <c r="AC669" s="16"/>
      <c r="AD669" s="17"/>
      <c r="AE669" s="17"/>
      <c r="AF669" s="16"/>
      <c r="AG669" s="16"/>
      <c r="AH669" s="16"/>
      <c r="AI669" s="16"/>
      <c r="AJ669" s="136"/>
      <c r="AK669" s="136"/>
      <c r="AL669" s="56"/>
      <c r="AM669" s="20"/>
    </row>
    <row r="670" spans="1:39" ht="12.75" customHeight="1">
      <c r="A670" s="1">
        <v>86000</v>
      </c>
      <c r="B670" s="16" t="s">
        <v>277</v>
      </c>
      <c r="C670" s="144"/>
      <c r="D670" s="150"/>
      <c r="E670" s="144"/>
      <c r="F670" s="334">
        <f>$G$19 + 100</f>
        <v>100</v>
      </c>
      <c r="G670" s="297" t="s">
        <v>102</v>
      </c>
      <c r="H670" s="17">
        <v>0</v>
      </c>
      <c r="I670" s="299"/>
      <c r="J670" s="147"/>
      <c r="K670" s="462"/>
      <c r="L670" s="462">
        <f>F670*H670</f>
        <v>0</v>
      </c>
      <c r="M670" s="463">
        <f>K670+L670</f>
        <v>0</v>
      </c>
      <c r="N670" s="463"/>
      <c r="O670" s="466"/>
      <c r="P670" s="463"/>
      <c r="Q670" s="463"/>
      <c r="AA670" s="42" t="s">
        <v>493</v>
      </c>
      <c r="AB670" s="148"/>
      <c r="AC670" s="46"/>
      <c r="AD670" s="149"/>
      <c r="AE670" s="149"/>
      <c r="AF670" s="46"/>
    </row>
    <row r="671" spans="1:39" ht="12.75" customHeight="1">
      <c r="A671" s="1">
        <f>A670+1</f>
        <v>86001</v>
      </c>
      <c r="C671" s="144"/>
      <c r="D671" s="150"/>
      <c r="E671" s="144"/>
      <c r="F671" s="18"/>
      <c r="G671" s="213"/>
      <c r="H671" s="17"/>
      <c r="I671" s="159"/>
      <c r="J671" s="147"/>
      <c r="K671" s="462"/>
      <c r="L671" s="462"/>
      <c r="M671" s="463">
        <f>K671+L671</f>
        <v>0</v>
      </c>
      <c r="N671" s="463"/>
      <c r="O671" s="466"/>
      <c r="P671" s="463"/>
      <c r="Q671" s="463"/>
      <c r="AA671" s="14"/>
    </row>
    <row r="672" spans="1:39" ht="12.75" customHeight="1">
      <c r="C672" s="144"/>
      <c r="D672" s="150"/>
      <c r="E672" s="144"/>
      <c r="F672" s="18"/>
      <c r="G672" s="297"/>
      <c r="H672" s="17"/>
      <c r="I672" s="159"/>
      <c r="J672" s="154"/>
      <c r="K672" s="465"/>
      <c r="L672" s="465"/>
      <c r="M672" s="463"/>
      <c r="N672" s="463"/>
      <c r="O672" s="466"/>
      <c r="P672" s="463"/>
      <c r="Q672" s="463"/>
      <c r="AA672" s="14"/>
    </row>
    <row r="673" spans="1:40" ht="12.75" customHeight="1">
      <c r="C673" s="557"/>
      <c r="D673" s="156"/>
      <c r="E673" s="155"/>
      <c r="F673" s="161"/>
      <c r="G673" s="575"/>
      <c r="H673" s="292"/>
      <c r="I673" s="292" t="s">
        <v>278</v>
      </c>
      <c r="J673" s="558"/>
      <c r="K673" s="460">
        <f>K601+K607+K640+K656+K669+K662</f>
        <v>0</v>
      </c>
      <c r="L673" s="460">
        <f>L601+L607+L640+L656+L669+L662</f>
        <v>0</v>
      </c>
      <c r="M673" s="460">
        <f>M601+M607+M640+M656+M669+M662</f>
        <v>0</v>
      </c>
      <c r="N673" s="460">
        <f t="shared" ref="N673:P673" si="204">N601+N607+N640+N656+N669+N662</f>
        <v>0</v>
      </c>
      <c r="O673" s="460">
        <f t="shared" si="204"/>
        <v>0</v>
      </c>
      <c r="P673" s="508">
        <f t="shared" si="204"/>
        <v>0</v>
      </c>
      <c r="Q673" s="508">
        <f>Q601+Q607+Q640+Q656+Q669+Q662</f>
        <v>0</v>
      </c>
      <c r="AA673" s="14"/>
      <c r="AN673" s="17"/>
    </row>
    <row r="674" spans="1:40" ht="12.75" customHeight="1" thickBot="1">
      <c r="A674" s="572"/>
      <c r="B674" s="521"/>
      <c r="C674" s="544"/>
      <c r="D674" s="545"/>
      <c r="E674" s="544"/>
      <c r="F674" s="573"/>
      <c r="G674" s="546"/>
      <c r="H674" s="574"/>
      <c r="I674" s="547"/>
      <c r="J674" s="547"/>
      <c r="K674" s="548"/>
      <c r="L674" s="548"/>
      <c r="M674" s="525"/>
      <c r="N674" s="525"/>
      <c r="O674" s="525"/>
      <c r="P674" s="525"/>
      <c r="Q674" s="525"/>
      <c r="AA674" s="14"/>
      <c r="AN674" s="17"/>
    </row>
    <row r="675" spans="1:40" ht="12.75" customHeight="1">
      <c r="C675" s="144"/>
      <c r="D675" s="150"/>
      <c r="E675" s="144"/>
      <c r="F675" s="18"/>
      <c r="G675" s="264"/>
      <c r="H675" s="17"/>
      <c r="I675" s="159"/>
      <c r="J675" s="154"/>
      <c r="K675" s="554"/>
      <c r="L675" s="554"/>
      <c r="M675" s="550"/>
      <c r="N675" s="550"/>
      <c r="O675" s="550"/>
      <c r="P675" s="550"/>
      <c r="Q675" s="550"/>
      <c r="AA675" s="14"/>
    </row>
    <row r="676" spans="1:40" s="32" customFormat="1" ht="36">
      <c r="A676" s="79" t="s">
        <v>128</v>
      </c>
      <c r="B676" s="32" t="s">
        <v>134</v>
      </c>
      <c r="C676" s="130"/>
      <c r="D676" s="131"/>
      <c r="E676" s="130"/>
      <c r="F676" s="136"/>
      <c r="G676" s="244"/>
      <c r="H676" s="20"/>
      <c r="I676" s="159"/>
      <c r="J676" s="179"/>
      <c r="K676" s="474" t="s">
        <v>440</v>
      </c>
      <c r="L676" s="475" t="s">
        <v>441</v>
      </c>
      <c r="M676" s="476" t="s">
        <v>428</v>
      </c>
      <c r="N676" s="477" t="s">
        <v>430</v>
      </c>
      <c r="O676" s="477" t="s">
        <v>431</v>
      </c>
      <c r="P676" s="477" t="s">
        <v>432</v>
      </c>
      <c r="Q676" s="459" t="s">
        <v>668</v>
      </c>
      <c r="R676" s="56"/>
      <c r="S676" s="10"/>
      <c r="T676" s="135"/>
      <c r="U676" s="135"/>
      <c r="V676" s="135"/>
      <c r="W676" s="135"/>
      <c r="X676" s="135"/>
      <c r="Y676" s="133"/>
      <c r="Z676" s="111"/>
      <c r="AA676" s="14"/>
      <c r="AB676" s="15"/>
      <c r="AC676" s="16"/>
      <c r="AD676" s="17"/>
      <c r="AE676" s="17"/>
      <c r="AF676" s="16"/>
      <c r="AG676" s="16"/>
      <c r="AH676" s="16"/>
      <c r="AI676" s="16"/>
      <c r="AJ676" s="136"/>
      <c r="AK676" s="136"/>
      <c r="AL676" s="56"/>
      <c r="AM676" s="20"/>
    </row>
    <row r="677" spans="1:40" s="32" customFormat="1" ht="12.75" customHeight="1">
      <c r="A677" s="79"/>
      <c r="B677" s="137" t="s">
        <v>279</v>
      </c>
      <c r="C677" s="138"/>
      <c r="D677" s="139"/>
      <c r="E677" s="138"/>
      <c r="F677" s="292"/>
      <c r="G677" s="290"/>
      <c r="H677" s="141"/>
      <c r="I677" s="141" t="s">
        <v>142</v>
      </c>
      <c r="J677" s="342"/>
      <c r="K677" s="513">
        <f>SUM(K678:K686)</f>
        <v>0</v>
      </c>
      <c r="L677" s="513">
        <f>SUM(L678:L686)</f>
        <v>0</v>
      </c>
      <c r="M677" s="514">
        <f>SUM(M678:M686)</f>
        <v>0</v>
      </c>
      <c r="N677" s="514">
        <f t="shared" ref="N677:P677" si="205">SUM(N678:N686)</f>
        <v>0</v>
      </c>
      <c r="O677" s="514">
        <f t="shared" si="205"/>
        <v>0</v>
      </c>
      <c r="P677" s="514">
        <f t="shared" si="205"/>
        <v>0</v>
      </c>
      <c r="Q677" s="514">
        <f>SUM(Q678:Q686)</f>
        <v>0</v>
      </c>
      <c r="R677" s="143"/>
      <c r="S677" s="10"/>
      <c r="T677" s="135"/>
      <c r="U677" s="135"/>
      <c r="V677" s="135"/>
      <c r="W677" s="135"/>
      <c r="X677" s="135"/>
      <c r="Y677" s="133"/>
      <c r="Z677" s="111"/>
      <c r="AA677" s="14"/>
      <c r="AB677" s="15"/>
      <c r="AC677" s="16"/>
      <c r="AD677" s="17"/>
      <c r="AE677" s="17"/>
      <c r="AF677" s="16"/>
      <c r="AG677" s="16"/>
      <c r="AH677" s="16"/>
      <c r="AI677" s="16"/>
      <c r="AJ677" s="136"/>
      <c r="AK677" s="136"/>
      <c r="AL677" s="56"/>
      <c r="AM677" s="20"/>
    </row>
    <row r="678" spans="1:40" ht="12.75" customHeight="1">
      <c r="A678" s="1">
        <v>91000</v>
      </c>
      <c r="B678" s="16" t="s">
        <v>280</v>
      </c>
      <c r="C678" s="144"/>
      <c r="D678" s="150"/>
      <c r="E678" s="144"/>
      <c r="F678" s="18"/>
      <c r="G678" s="343">
        <f>0%</f>
        <v>0</v>
      </c>
      <c r="H678" s="344">
        <v>0</v>
      </c>
      <c r="J678" s="147"/>
      <c r="K678" s="462"/>
      <c r="L678" s="462">
        <f>ROUND((G678*H678)*2,1)/2</f>
        <v>0</v>
      </c>
      <c r="M678" s="463">
        <f>K678+L678</f>
        <v>0</v>
      </c>
      <c r="N678" s="463"/>
      <c r="O678" s="466"/>
      <c r="P678" s="466"/>
      <c r="Q678" s="466"/>
      <c r="AA678" s="42" t="s">
        <v>95</v>
      </c>
      <c r="AB678" s="148"/>
      <c r="AC678" s="46"/>
      <c r="AD678" s="149"/>
      <c r="AE678" s="149"/>
      <c r="AF678" s="46"/>
    </row>
    <row r="679" spans="1:40" ht="12.75" customHeight="1">
      <c r="A679" s="1">
        <f>A678+1</f>
        <v>91001</v>
      </c>
      <c r="B679" s="16" t="s">
        <v>58</v>
      </c>
      <c r="C679" s="144"/>
      <c r="D679" s="150"/>
      <c r="E679" s="144"/>
      <c r="F679" s="18"/>
      <c r="G679" s="343">
        <v>0.05</v>
      </c>
      <c r="H679" s="310">
        <f>L678</f>
        <v>0</v>
      </c>
      <c r="I679" s="159"/>
      <c r="J679" s="147"/>
      <c r="K679" s="462"/>
      <c r="L679" s="462">
        <f>ROUND((G679*H679)*2,1)/2</f>
        <v>0</v>
      </c>
      <c r="M679" s="463">
        <f t="shared" ref="M679:M685" si="206">K679+L679</f>
        <v>0</v>
      </c>
      <c r="N679" s="463"/>
      <c r="O679" s="466"/>
      <c r="P679" s="466"/>
      <c r="Q679" s="466"/>
      <c r="AA679" s="37" t="s">
        <v>96</v>
      </c>
      <c r="AB679" s="151"/>
      <c r="AC679" s="41"/>
      <c r="AD679" s="152"/>
      <c r="AE679" s="152"/>
      <c r="AF679" s="41"/>
    </row>
    <row r="680" spans="1:40" ht="12.75" customHeight="1">
      <c r="A680" s="1">
        <f t="shared" ref="A680:A685" si="207">A679+1</f>
        <v>91002</v>
      </c>
      <c r="B680" s="16" t="s">
        <v>377</v>
      </c>
      <c r="C680" s="144"/>
      <c r="D680" s="150"/>
      <c r="E680" s="146"/>
      <c r="F680" s="18"/>
      <c r="G680" s="264"/>
      <c r="H680" s="17"/>
      <c r="I680" s="159"/>
      <c r="J680" s="147"/>
      <c r="K680" s="462"/>
      <c r="L680" s="462">
        <v>0</v>
      </c>
      <c r="M680" s="463">
        <f t="shared" si="206"/>
        <v>0</v>
      </c>
      <c r="N680" s="463"/>
      <c r="O680" s="466"/>
      <c r="P680" s="466"/>
      <c r="Q680" s="466"/>
      <c r="AA680" s="236" t="s">
        <v>654</v>
      </c>
      <c r="AB680" s="237"/>
      <c r="AC680" s="238"/>
      <c r="AD680" s="239"/>
      <c r="AE680" s="239"/>
      <c r="AF680" s="238"/>
    </row>
    <row r="681" spans="1:40" ht="12.75" customHeight="1">
      <c r="A681" s="1">
        <f t="shared" si="207"/>
        <v>91003</v>
      </c>
      <c r="B681" s="16" t="s">
        <v>378</v>
      </c>
      <c r="C681" s="144"/>
      <c r="D681" s="150"/>
      <c r="E681" s="144"/>
      <c r="F681" s="18"/>
      <c r="G681" s="343">
        <v>0</v>
      </c>
      <c r="H681" s="310">
        <f>M328+M382-M378</f>
        <v>0</v>
      </c>
      <c r="I681" s="159"/>
      <c r="J681" s="147"/>
      <c r="K681" s="462"/>
      <c r="L681" s="462">
        <f>G681*H681</f>
        <v>0</v>
      </c>
      <c r="M681" s="463">
        <f t="shared" si="206"/>
        <v>0</v>
      </c>
      <c r="N681" s="463"/>
      <c r="O681" s="466"/>
      <c r="P681" s="466"/>
      <c r="Q681" s="466"/>
      <c r="AA681" s="42" t="s">
        <v>655</v>
      </c>
      <c r="AB681" s="148"/>
      <c r="AC681" s="46"/>
      <c r="AD681" s="149"/>
      <c r="AE681" s="149"/>
      <c r="AF681" s="46"/>
    </row>
    <row r="682" spans="1:40" ht="12.75" customHeight="1">
      <c r="A682" s="1">
        <f t="shared" si="207"/>
        <v>91004</v>
      </c>
      <c r="B682" s="16" t="s">
        <v>19</v>
      </c>
      <c r="C682" s="144"/>
      <c r="D682" s="150"/>
      <c r="E682" s="144"/>
      <c r="F682" s="18"/>
      <c r="G682" s="264" t="s">
        <v>100</v>
      </c>
      <c r="H682" s="17">
        <v>0</v>
      </c>
      <c r="I682" s="159"/>
      <c r="J682" s="147"/>
      <c r="K682" s="462"/>
      <c r="L682" s="462">
        <f>F682*H682</f>
        <v>0</v>
      </c>
      <c r="M682" s="463">
        <f t="shared" si="206"/>
        <v>0</v>
      </c>
      <c r="N682" s="463"/>
      <c r="O682" s="466"/>
      <c r="P682" s="466"/>
      <c r="Q682" s="466"/>
      <c r="AA682" s="14"/>
    </row>
    <row r="683" spans="1:40" ht="12.75" customHeight="1">
      <c r="A683" s="1">
        <f t="shared" si="207"/>
        <v>91005</v>
      </c>
      <c r="B683" s="16" t="s">
        <v>379</v>
      </c>
      <c r="C683" s="144"/>
      <c r="D683" s="150"/>
      <c r="E683" s="144"/>
      <c r="F683" s="18"/>
      <c r="G683" s="264"/>
      <c r="H683" s="17"/>
      <c r="I683" s="159"/>
      <c r="J683" s="147"/>
      <c r="K683" s="462"/>
      <c r="L683" s="462">
        <v>0</v>
      </c>
      <c r="M683" s="463">
        <f t="shared" si="206"/>
        <v>0</v>
      </c>
      <c r="N683" s="463"/>
      <c r="O683" s="466"/>
      <c r="P683" s="466"/>
      <c r="Q683" s="466"/>
      <c r="AA683" s="14"/>
    </row>
    <row r="684" spans="1:40" ht="12.75" customHeight="1">
      <c r="A684" s="1">
        <f t="shared" si="207"/>
        <v>91006</v>
      </c>
      <c r="B684" s="16" t="s">
        <v>380</v>
      </c>
      <c r="C684" s="144"/>
      <c r="D684" s="150"/>
      <c r="E684" s="144"/>
      <c r="F684" s="18"/>
      <c r="G684" s="264"/>
      <c r="H684" s="17"/>
      <c r="I684" s="159"/>
      <c r="J684" s="147"/>
      <c r="K684" s="462"/>
      <c r="L684" s="462">
        <v>0</v>
      </c>
      <c r="M684" s="463">
        <f t="shared" si="206"/>
        <v>0</v>
      </c>
      <c r="N684" s="463"/>
      <c r="O684" s="466"/>
      <c r="P684" s="466"/>
      <c r="Q684" s="466"/>
      <c r="AA684" s="14"/>
    </row>
    <row r="685" spans="1:40" ht="12.75" customHeight="1">
      <c r="A685" s="1">
        <f t="shared" si="207"/>
        <v>91007</v>
      </c>
      <c r="C685" s="144"/>
      <c r="D685" s="150"/>
      <c r="E685" s="144"/>
      <c r="F685" s="18"/>
      <c r="G685" s="264"/>
      <c r="H685" s="17"/>
      <c r="I685" s="159"/>
      <c r="J685" s="147"/>
      <c r="K685" s="462"/>
      <c r="L685" s="462"/>
      <c r="M685" s="463">
        <f t="shared" si="206"/>
        <v>0</v>
      </c>
      <c r="N685" s="463"/>
      <c r="O685" s="466"/>
      <c r="P685" s="466"/>
      <c r="Q685" s="466"/>
      <c r="AA685" s="14"/>
    </row>
    <row r="686" spans="1:40" ht="12.75" customHeight="1">
      <c r="B686" s="32"/>
      <c r="C686" s="130"/>
      <c r="D686" s="131"/>
      <c r="E686" s="130"/>
      <c r="F686" s="32"/>
      <c r="G686" s="16"/>
      <c r="H686" s="244"/>
      <c r="I686" s="215"/>
      <c r="J686" s="245"/>
      <c r="K686" s="385"/>
      <c r="L686" s="385"/>
      <c r="M686" s="485"/>
      <c r="N686" s="485"/>
      <c r="O686" s="486"/>
      <c r="P686" s="486"/>
      <c r="Q686" s="486"/>
      <c r="T686" s="135"/>
      <c r="U686" s="135"/>
      <c r="V686" s="135"/>
      <c r="W686" s="135"/>
      <c r="X686" s="135"/>
      <c r="Y686" s="133"/>
      <c r="Z686" s="111"/>
      <c r="AA686" s="14"/>
      <c r="AJ686" s="136"/>
      <c r="AK686" s="136"/>
    </row>
    <row r="687" spans="1:40" ht="12.75" customHeight="1">
      <c r="B687" s="137" t="s">
        <v>381</v>
      </c>
      <c r="C687" s="138"/>
      <c r="D687" s="139"/>
      <c r="E687" s="138"/>
      <c r="F687" s="25"/>
      <c r="G687" s="83"/>
      <c r="H687" s="141"/>
      <c r="I687" s="141" t="s">
        <v>142</v>
      </c>
      <c r="J687" s="345"/>
      <c r="K687" s="515">
        <f>SUM(K688:K696)</f>
        <v>0</v>
      </c>
      <c r="L687" s="515">
        <f>SUM(L688:L696)</f>
        <v>0</v>
      </c>
      <c r="M687" s="516">
        <f>SUM(M688:M696)</f>
        <v>0</v>
      </c>
      <c r="N687" s="516">
        <f t="shared" ref="N687:P687" si="208">SUM(N688:N696)</f>
        <v>0</v>
      </c>
      <c r="O687" s="516">
        <f t="shared" si="208"/>
        <v>0</v>
      </c>
      <c r="P687" s="516">
        <f t="shared" si="208"/>
        <v>0</v>
      </c>
      <c r="Q687" s="516">
        <f>SUM(Q688:Q696)</f>
        <v>0</v>
      </c>
      <c r="R687" s="143"/>
      <c r="T687" s="135"/>
      <c r="U687" s="135"/>
      <c r="V687" s="135"/>
      <c r="W687" s="135"/>
      <c r="X687" s="135"/>
      <c r="Y687" s="133"/>
      <c r="Z687" s="111"/>
      <c r="AA687" s="14"/>
      <c r="AJ687" s="136"/>
      <c r="AK687" s="136"/>
    </row>
    <row r="688" spans="1:40" ht="12.75" customHeight="1">
      <c r="A688" s="1">
        <v>92000</v>
      </c>
      <c r="B688" s="16" t="s">
        <v>507</v>
      </c>
      <c r="C688" s="130"/>
      <c r="D688" s="131"/>
      <c r="E688" s="130"/>
      <c r="F688" s="32"/>
      <c r="G688" s="16"/>
      <c r="H688" s="244"/>
      <c r="I688" s="215"/>
      <c r="J688" s="147"/>
      <c r="K688" s="462"/>
      <c r="L688" s="462">
        <v>0</v>
      </c>
      <c r="M688" s="463">
        <f>K688+L688</f>
        <v>0</v>
      </c>
      <c r="N688" s="463"/>
      <c r="O688" s="463"/>
      <c r="P688" s="466"/>
      <c r="Q688" s="466"/>
      <c r="T688" s="135"/>
      <c r="U688" s="135"/>
      <c r="V688" s="135"/>
      <c r="W688" s="135"/>
      <c r="X688" s="135"/>
      <c r="Y688" s="133"/>
      <c r="Z688" s="111"/>
      <c r="AA688" s="14"/>
      <c r="AJ688" s="136"/>
      <c r="AK688" s="136"/>
    </row>
    <row r="689" spans="1:39" ht="12.75" customHeight="1">
      <c r="A689" s="1">
        <f>A688+1</f>
        <v>92001</v>
      </c>
      <c r="B689" s="16" t="s">
        <v>385</v>
      </c>
      <c r="C689" s="144"/>
      <c r="D689" s="150"/>
      <c r="E689" s="144"/>
      <c r="G689" s="16"/>
      <c r="H689" s="264"/>
      <c r="I689" s="262"/>
      <c r="J689" s="147"/>
      <c r="K689" s="462"/>
      <c r="L689" s="462">
        <v>0</v>
      </c>
      <c r="M689" s="463">
        <f t="shared" ref="M689:M694" si="209">K689+L689</f>
        <v>0</v>
      </c>
      <c r="N689" s="463"/>
      <c r="O689" s="463"/>
      <c r="P689" s="466"/>
      <c r="Q689" s="466"/>
      <c r="R689" s="19"/>
      <c r="AA689" s="14"/>
    </row>
    <row r="690" spans="1:39" ht="12.75" customHeight="1">
      <c r="A690" s="1">
        <f t="shared" ref="A690:A695" si="210">A689+1</f>
        <v>92002</v>
      </c>
      <c r="B690" s="16" t="s">
        <v>608</v>
      </c>
      <c r="C690" s="144"/>
      <c r="D690" s="150"/>
      <c r="E690" s="144"/>
      <c r="G690" s="16"/>
      <c r="H690" s="264"/>
      <c r="I690" s="262"/>
      <c r="J690" s="147"/>
      <c r="K690" s="462"/>
      <c r="L690" s="462">
        <v>0</v>
      </c>
      <c r="M690" s="463">
        <f t="shared" si="209"/>
        <v>0</v>
      </c>
      <c r="N690" s="463"/>
      <c r="O690" s="463"/>
      <c r="P690" s="466"/>
      <c r="Q690" s="466"/>
      <c r="R690" s="19"/>
      <c r="AA690" s="14"/>
    </row>
    <row r="691" spans="1:39" ht="12.75" customHeight="1">
      <c r="A691" s="1">
        <f t="shared" si="210"/>
        <v>92003</v>
      </c>
      <c r="B691" s="16" t="s">
        <v>607</v>
      </c>
      <c r="C691" s="144"/>
      <c r="D691" s="150"/>
      <c r="E691" s="144"/>
      <c r="G691" s="16"/>
      <c r="H691" s="264"/>
      <c r="I691" s="262"/>
      <c r="J691" s="147"/>
      <c r="K691" s="462"/>
      <c r="L691" s="462">
        <v>0</v>
      </c>
      <c r="M691" s="463">
        <f t="shared" si="209"/>
        <v>0</v>
      </c>
      <c r="N691" s="463"/>
      <c r="O691" s="463"/>
      <c r="P691" s="466"/>
      <c r="Q691" s="466"/>
      <c r="R691" s="19"/>
      <c r="AA691" s="14"/>
    </row>
    <row r="692" spans="1:39" ht="12.75" customHeight="1">
      <c r="A692" s="1">
        <f t="shared" si="210"/>
        <v>92004</v>
      </c>
      <c r="B692" s="16" t="s">
        <v>382</v>
      </c>
      <c r="C692" s="144"/>
      <c r="D692" s="150"/>
      <c r="E692" s="144"/>
      <c r="G692" s="16"/>
      <c r="H692" s="264"/>
      <c r="I692" s="262"/>
      <c r="J692" s="147"/>
      <c r="K692" s="462"/>
      <c r="L692" s="462">
        <v>0</v>
      </c>
      <c r="M692" s="463">
        <f t="shared" si="209"/>
        <v>0</v>
      </c>
      <c r="N692" s="463"/>
      <c r="O692" s="463"/>
      <c r="P692" s="466"/>
      <c r="Q692" s="466"/>
      <c r="R692" s="19"/>
      <c r="AA692" s="14"/>
    </row>
    <row r="693" spans="1:39" ht="12.75" customHeight="1">
      <c r="A693" s="1">
        <f t="shared" si="210"/>
        <v>92005</v>
      </c>
      <c r="B693" s="16" t="s">
        <v>383</v>
      </c>
      <c r="C693" s="144"/>
      <c r="D693" s="150"/>
      <c r="E693" s="144"/>
      <c r="G693" s="16"/>
      <c r="H693" s="264"/>
      <c r="I693" s="262"/>
      <c r="J693" s="147"/>
      <c r="K693" s="462"/>
      <c r="L693" s="462">
        <v>0</v>
      </c>
      <c r="M693" s="463">
        <f t="shared" si="209"/>
        <v>0</v>
      </c>
      <c r="N693" s="463"/>
      <c r="O693" s="463"/>
      <c r="P693" s="466"/>
      <c r="Q693" s="466"/>
      <c r="R693" s="19"/>
      <c r="AA693" s="14"/>
    </row>
    <row r="694" spans="1:39" ht="12.75" customHeight="1">
      <c r="A694" s="1">
        <f t="shared" si="210"/>
        <v>92006</v>
      </c>
      <c r="B694" s="16" t="s">
        <v>384</v>
      </c>
      <c r="C694" s="144"/>
      <c r="D694" s="150"/>
      <c r="E694" s="144"/>
      <c r="G694" s="16"/>
      <c r="H694" s="264"/>
      <c r="I694" s="262"/>
      <c r="J694" s="147"/>
      <c r="K694" s="462"/>
      <c r="L694" s="462">
        <v>0</v>
      </c>
      <c r="M694" s="463">
        <f t="shared" si="209"/>
        <v>0</v>
      </c>
      <c r="N694" s="463"/>
      <c r="O694" s="463"/>
      <c r="P694" s="466"/>
      <c r="Q694" s="466"/>
      <c r="R694" s="19"/>
      <c r="AA694" s="14"/>
    </row>
    <row r="695" spans="1:39" ht="12.75" customHeight="1">
      <c r="A695" s="1">
        <f t="shared" si="210"/>
        <v>92007</v>
      </c>
      <c r="B695" s="578" t="s">
        <v>434</v>
      </c>
      <c r="C695" s="144"/>
      <c r="D695" s="150"/>
      <c r="E695" s="144"/>
      <c r="G695" s="16"/>
      <c r="H695" s="264"/>
      <c r="I695" s="262"/>
      <c r="J695" s="147"/>
      <c r="K695" s="462"/>
      <c r="L695" s="462"/>
      <c r="M695" s="463"/>
      <c r="N695" s="463"/>
      <c r="O695" s="463"/>
      <c r="P695" s="466"/>
      <c r="Q695" s="466"/>
      <c r="R695" s="19"/>
      <c r="AA695" s="14"/>
    </row>
    <row r="696" spans="1:39" ht="12.75" customHeight="1">
      <c r="C696" s="144"/>
      <c r="D696" s="150"/>
      <c r="E696" s="144"/>
      <c r="G696" s="16"/>
      <c r="H696" s="264"/>
      <c r="I696" s="262"/>
      <c r="J696" s="210"/>
      <c r="K696" s="211"/>
      <c r="L696" s="211"/>
      <c r="M696" s="463"/>
      <c r="N696" s="463"/>
      <c r="O696" s="463"/>
      <c r="P696" s="466"/>
      <c r="Q696" s="466"/>
      <c r="R696" s="19"/>
      <c r="AA696" s="615" t="s">
        <v>656</v>
      </c>
      <c r="AB696" s="611"/>
      <c r="AC696" s="611"/>
      <c r="AD696" s="611"/>
      <c r="AE696" s="611"/>
      <c r="AF696" s="611"/>
    </row>
    <row r="697" spans="1:39" s="32" customFormat="1" ht="12.75" customHeight="1">
      <c r="A697" s="79"/>
      <c r="B697" s="137" t="s">
        <v>386</v>
      </c>
      <c r="C697" s="138"/>
      <c r="D697" s="139"/>
      <c r="E697" s="138"/>
      <c r="F697" s="25"/>
      <c r="G697" s="25"/>
      <c r="H697" s="141"/>
      <c r="I697" s="141" t="s">
        <v>142</v>
      </c>
      <c r="J697" s="345"/>
      <c r="K697" s="515">
        <f>SUM(K698:K701)</f>
        <v>0</v>
      </c>
      <c r="L697" s="515">
        <f>SUM(L698:L701)</f>
        <v>0</v>
      </c>
      <c r="M697" s="516">
        <f>SUM(M698:M701)</f>
        <v>0</v>
      </c>
      <c r="N697" s="516">
        <f t="shared" ref="N697:P697" si="211">SUM(N698:N701)</f>
        <v>0</v>
      </c>
      <c r="O697" s="516">
        <f t="shared" si="211"/>
        <v>0</v>
      </c>
      <c r="P697" s="516">
        <f t="shared" si="211"/>
        <v>0</v>
      </c>
      <c r="Q697" s="516">
        <f>SUM(Q698:Q701)</f>
        <v>0</v>
      </c>
      <c r="R697" s="143"/>
      <c r="S697" s="10"/>
      <c r="T697" s="135"/>
      <c r="U697" s="135"/>
      <c r="V697" s="135"/>
      <c r="W697" s="135"/>
      <c r="X697" s="135"/>
      <c r="Y697" s="133"/>
      <c r="Z697" s="111"/>
      <c r="AA697" s="615"/>
      <c r="AB697" s="611"/>
      <c r="AC697" s="611"/>
      <c r="AD697" s="611"/>
      <c r="AE697" s="611"/>
      <c r="AF697" s="611"/>
      <c r="AG697" s="16"/>
      <c r="AH697" s="16"/>
      <c r="AI697" s="16"/>
      <c r="AJ697" s="136"/>
      <c r="AK697" s="136"/>
      <c r="AL697" s="56"/>
      <c r="AM697" s="20"/>
    </row>
    <row r="698" spans="1:39" ht="12.75" customHeight="1">
      <c r="A698" s="1">
        <v>93000</v>
      </c>
      <c r="B698" s="16" t="s">
        <v>473</v>
      </c>
      <c r="C698" s="144"/>
      <c r="D698" s="150"/>
      <c r="E698" s="144"/>
      <c r="G698" s="16"/>
      <c r="H698" s="264"/>
      <c r="I698" s="262"/>
      <c r="J698" s="147"/>
      <c r="K698" s="462"/>
      <c r="L698" s="462">
        <v>0</v>
      </c>
      <c r="M698" s="463">
        <f>K698+L698</f>
        <v>0</v>
      </c>
      <c r="N698" s="463"/>
      <c r="O698" s="466"/>
      <c r="P698" s="466"/>
      <c r="Q698" s="466"/>
      <c r="R698" s="19"/>
      <c r="AA698" s="615"/>
      <c r="AB698" s="611"/>
      <c r="AC698" s="611"/>
      <c r="AD698" s="611"/>
      <c r="AE698" s="611"/>
      <c r="AF698" s="611"/>
    </row>
    <row r="699" spans="1:39" ht="12.75" customHeight="1">
      <c r="A699" s="1">
        <f>A698+1</f>
        <v>93001</v>
      </c>
      <c r="B699" s="16" t="s">
        <v>659</v>
      </c>
      <c r="C699" s="144"/>
      <c r="D699" s="150"/>
      <c r="E699" s="144"/>
      <c r="F699" s="346">
        <v>5.0000000000000001E-3</v>
      </c>
      <c r="G699" s="51" t="s">
        <v>234</v>
      </c>
      <c r="H699" s="347">
        <v>0</v>
      </c>
      <c r="I699" s="262"/>
      <c r="J699" s="147"/>
      <c r="K699" s="462"/>
      <c r="L699" s="462">
        <f>F699*H699</f>
        <v>0</v>
      </c>
      <c r="M699" s="463">
        <f>K699+L699</f>
        <v>0</v>
      </c>
      <c r="N699" s="463"/>
      <c r="O699" s="466"/>
      <c r="P699" s="466"/>
      <c r="Q699" s="466"/>
      <c r="R699" s="19"/>
      <c r="AA699" s="615"/>
      <c r="AB699" s="611"/>
      <c r="AC699" s="611"/>
      <c r="AD699" s="611"/>
      <c r="AE699" s="611"/>
      <c r="AF699" s="611"/>
    </row>
    <row r="700" spans="1:39" ht="12.75" customHeight="1">
      <c r="A700" s="1">
        <f>A699+1</f>
        <v>93002</v>
      </c>
      <c r="C700" s="144"/>
      <c r="D700" s="150"/>
      <c r="E700" s="144"/>
      <c r="G700" s="16"/>
      <c r="H700" s="264"/>
      <c r="I700" s="262"/>
      <c r="J700" s="147"/>
      <c r="K700" s="462"/>
      <c r="L700" s="462">
        <v>0</v>
      </c>
      <c r="M700" s="463">
        <f>K700+L700</f>
        <v>0</v>
      </c>
      <c r="N700" s="463"/>
      <c r="O700" s="466"/>
      <c r="P700" s="466"/>
      <c r="Q700" s="466"/>
      <c r="R700" s="19"/>
      <c r="AA700" s="615"/>
      <c r="AB700" s="611"/>
      <c r="AC700" s="611"/>
      <c r="AD700" s="611"/>
      <c r="AE700" s="611"/>
      <c r="AF700" s="611"/>
    </row>
    <row r="701" spans="1:39" ht="12.75" customHeight="1">
      <c r="C701" s="144"/>
      <c r="D701" s="150"/>
      <c r="E701" s="144"/>
      <c r="G701" s="16"/>
      <c r="H701" s="264"/>
      <c r="I701" s="262"/>
      <c r="J701" s="210"/>
      <c r="K701" s="211"/>
      <c r="L701" s="211"/>
      <c r="M701" s="463"/>
      <c r="N701" s="463"/>
      <c r="O701" s="466"/>
      <c r="P701" s="466"/>
      <c r="Q701" s="466"/>
      <c r="R701" s="19"/>
      <c r="AA701" s="37" t="s">
        <v>657</v>
      </c>
      <c r="AB701" s="41"/>
      <c r="AC701" s="41"/>
      <c r="AD701" s="41"/>
      <c r="AE701" s="152"/>
      <c r="AF701" s="41"/>
    </row>
    <row r="702" spans="1:39" s="32" customFormat="1" ht="12.75" customHeight="1">
      <c r="A702" s="79"/>
      <c r="B702" s="137" t="s">
        <v>387</v>
      </c>
      <c r="C702" s="138"/>
      <c r="D702" s="139"/>
      <c r="E702" s="138"/>
      <c r="F702" s="25"/>
      <c r="G702" s="25"/>
      <c r="H702" s="141"/>
      <c r="I702" s="141" t="s">
        <v>142</v>
      </c>
      <c r="J702" s="345"/>
      <c r="K702" s="515">
        <f>SUM(K703:K707)</f>
        <v>0</v>
      </c>
      <c r="L702" s="515">
        <f>SUM(L703:L707)</f>
        <v>0</v>
      </c>
      <c r="M702" s="516">
        <f>SUM(M703:M707)</f>
        <v>0</v>
      </c>
      <c r="N702" s="516">
        <f t="shared" ref="N702:P702" si="212">SUM(N703:N707)</f>
        <v>0</v>
      </c>
      <c r="O702" s="516">
        <f t="shared" si="212"/>
        <v>0</v>
      </c>
      <c r="P702" s="516">
        <f t="shared" si="212"/>
        <v>0</v>
      </c>
      <c r="Q702" s="516">
        <f>SUM(Q703:Q707)</f>
        <v>0</v>
      </c>
      <c r="R702" s="143"/>
      <c r="S702" s="10"/>
      <c r="T702" s="135"/>
      <c r="U702" s="135"/>
      <c r="V702" s="135"/>
      <c r="W702" s="135"/>
      <c r="X702" s="135"/>
      <c r="Y702" s="133"/>
      <c r="Z702" s="111"/>
      <c r="AA702" s="348"/>
      <c r="AB702" s="16"/>
      <c r="AC702" s="16"/>
      <c r="AD702" s="16"/>
      <c r="AE702" s="17"/>
      <c r="AF702" s="16"/>
      <c r="AG702" s="16"/>
      <c r="AH702" s="16"/>
      <c r="AI702" s="16"/>
      <c r="AJ702" s="136"/>
      <c r="AK702" s="136"/>
      <c r="AL702" s="56"/>
      <c r="AM702" s="20"/>
    </row>
    <row r="703" spans="1:39" ht="12.75" customHeight="1">
      <c r="A703" s="1">
        <v>94000</v>
      </c>
      <c r="B703" s="16" t="s">
        <v>388</v>
      </c>
      <c r="C703" s="144"/>
      <c r="D703" s="150"/>
      <c r="E703" s="144"/>
      <c r="G703" s="16"/>
      <c r="H703" s="264"/>
      <c r="I703" s="262"/>
      <c r="J703" s="147"/>
      <c r="K703" s="462"/>
      <c r="L703" s="462">
        <v>0</v>
      </c>
      <c r="M703" s="463">
        <f>K703+L703</f>
        <v>0</v>
      </c>
      <c r="N703" s="463"/>
      <c r="O703" s="466"/>
      <c r="P703" s="466"/>
      <c r="Q703" s="466"/>
      <c r="R703" s="19"/>
      <c r="AA703" s="14"/>
    </row>
    <row r="704" spans="1:39" ht="12.75" customHeight="1">
      <c r="A704" s="1">
        <f>A703+1</f>
        <v>94001</v>
      </c>
      <c r="B704" s="16" t="s">
        <v>389</v>
      </c>
      <c r="C704" s="144"/>
      <c r="D704" s="150"/>
      <c r="E704" s="144"/>
      <c r="G704" s="16"/>
      <c r="H704" s="264"/>
      <c r="I704" s="262"/>
      <c r="J704" s="147"/>
      <c r="K704" s="462"/>
      <c r="L704" s="462">
        <v>0</v>
      </c>
      <c r="M704" s="463">
        <f>K704+L704</f>
        <v>0</v>
      </c>
      <c r="N704" s="463"/>
      <c r="O704" s="466"/>
      <c r="P704" s="466"/>
      <c r="Q704" s="466"/>
      <c r="R704" s="19"/>
      <c r="AA704" s="14"/>
    </row>
    <row r="705" spans="1:39" ht="12.75" customHeight="1">
      <c r="A705" s="1">
        <f>A704+1</f>
        <v>94002</v>
      </c>
      <c r="B705" s="16" t="s">
        <v>390</v>
      </c>
      <c r="C705" s="144"/>
      <c r="D705" s="150"/>
      <c r="E705" s="144"/>
      <c r="G705" s="264"/>
      <c r="I705" s="282"/>
      <c r="J705" s="147"/>
      <c r="K705" s="462"/>
      <c r="L705" s="462">
        <v>0</v>
      </c>
      <c r="M705" s="463">
        <f>K705+L705</f>
        <v>0</v>
      </c>
      <c r="N705" s="463"/>
      <c r="O705" s="466"/>
      <c r="P705" s="466"/>
      <c r="Q705" s="466"/>
      <c r="R705" s="19"/>
      <c r="AA705" s="14"/>
    </row>
    <row r="706" spans="1:39" ht="12.75" customHeight="1">
      <c r="A706" s="1">
        <f>A705+1</f>
        <v>94003</v>
      </c>
      <c r="B706" s="16" t="s">
        <v>669</v>
      </c>
      <c r="C706" s="16"/>
      <c r="D706" s="16"/>
      <c r="E706" s="16"/>
      <c r="G706" s="16"/>
      <c r="H706" s="16"/>
      <c r="I706" s="16"/>
      <c r="J706" s="147"/>
      <c r="K706" s="462"/>
      <c r="L706" s="462">
        <v>0</v>
      </c>
      <c r="M706" s="463">
        <f>K706+L706</f>
        <v>0</v>
      </c>
      <c r="N706" s="463"/>
      <c r="O706" s="463"/>
      <c r="P706" s="466"/>
      <c r="Q706" s="466"/>
      <c r="R706" s="16"/>
      <c r="S706" s="50"/>
      <c r="T706" s="16"/>
      <c r="U706" s="16"/>
      <c r="V706" s="16"/>
      <c r="W706" s="16"/>
      <c r="X706" s="16"/>
      <c r="Y706" s="16"/>
      <c r="Z706" s="51"/>
      <c r="AA706" s="14"/>
      <c r="AL706" s="51"/>
    </row>
    <row r="707" spans="1:39" ht="12.75" customHeight="1">
      <c r="C707" s="16"/>
      <c r="D707" s="16"/>
      <c r="E707" s="16"/>
      <c r="G707" s="16"/>
      <c r="H707" s="16"/>
      <c r="I707" s="16"/>
      <c r="J707" s="103"/>
      <c r="K707" s="488"/>
      <c r="L707" s="488"/>
      <c r="M707" s="488"/>
      <c r="N707" s="488"/>
      <c r="O707" s="466"/>
      <c r="P707" s="466"/>
      <c r="Q707" s="466"/>
      <c r="R707" s="16"/>
      <c r="S707" s="50"/>
      <c r="T707" s="16"/>
      <c r="U707" s="16"/>
      <c r="V707" s="16"/>
      <c r="W707" s="16"/>
      <c r="X707" s="16"/>
      <c r="Y707" s="16"/>
      <c r="Z707" s="51"/>
      <c r="AA707" s="613" t="s">
        <v>510</v>
      </c>
      <c r="AB707" s="612"/>
      <c r="AC707" s="612"/>
      <c r="AD707" s="612"/>
      <c r="AE707" s="612"/>
      <c r="AF707" s="612"/>
      <c r="AL707" s="51"/>
    </row>
    <row r="708" spans="1:39" s="32" customFormat="1" ht="12.75" customHeight="1">
      <c r="A708" s="79"/>
      <c r="B708" s="137" t="s">
        <v>21</v>
      </c>
      <c r="C708" s="138"/>
      <c r="D708" s="139"/>
      <c r="E708" s="138"/>
      <c r="F708" s="25"/>
      <c r="G708" s="25"/>
      <c r="H708" s="141"/>
      <c r="I708" s="141" t="s">
        <v>142</v>
      </c>
      <c r="J708" s="142"/>
      <c r="K708" s="467">
        <f>SUM(K709:K712)</f>
        <v>0</v>
      </c>
      <c r="L708" s="467">
        <f>SUM(L709:L712)</f>
        <v>0</v>
      </c>
      <c r="M708" s="467">
        <f>SUM(M709:M712)</f>
        <v>0</v>
      </c>
      <c r="N708" s="576">
        <f t="shared" ref="N708" si="213">SUM(N709:N712)</f>
        <v>0</v>
      </c>
      <c r="O708" s="576">
        <f>IF(O39+O41+P43+P45&gt;0,L708*(O39+O41)/(O39+O41+P43+P45),0)</f>
        <v>0</v>
      </c>
      <c r="P708" s="500">
        <f>IF(O39+O41+P43+P45&gt;0,L708*(P43+P45)/(O39+O41+P43+P45),0)</f>
        <v>0</v>
      </c>
      <c r="Q708" s="500">
        <f>IF(P39+P41+Q43+Q45&gt;0,M708*(Q43+Q45)/(P39+P41+Q43+Q45),0)</f>
        <v>0</v>
      </c>
      <c r="R708" s="56"/>
      <c r="S708" s="10"/>
      <c r="T708" s="135"/>
      <c r="U708" s="135"/>
      <c r="V708" s="135"/>
      <c r="W708" s="135"/>
      <c r="X708" s="135"/>
      <c r="Y708" s="216"/>
      <c r="Z708" s="111"/>
      <c r="AA708" s="614"/>
      <c r="AB708" s="612"/>
      <c r="AC708" s="612"/>
      <c r="AD708" s="612"/>
      <c r="AE708" s="612"/>
      <c r="AF708" s="612"/>
      <c r="AG708" s="16"/>
      <c r="AH708" s="16"/>
      <c r="AI708" s="16"/>
      <c r="AJ708" s="136"/>
      <c r="AK708" s="136"/>
      <c r="AL708" s="56"/>
      <c r="AM708" s="20"/>
    </row>
    <row r="709" spans="1:39" s="32" customFormat="1" ht="12.75" customHeight="1">
      <c r="A709" s="1">
        <v>95000</v>
      </c>
      <c r="B709" s="16" t="s">
        <v>391</v>
      </c>
      <c r="C709" s="144"/>
      <c r="D709" s="150"/>
      <c r="E709" s="144"/>
      <c r="F709" s="349">
        <v>8.1000000000000003E-2</v>
      </c>
      <c r="G709" s="51" t="s">
        <v>234</v>
      </c>
      <c r="H709" s="337">
        <f>L39+L41+L43+L45+L687-L467-(L454/2)</f>
        <v>0</v>
      </c>
      <c r="I709" s="52">
        <f>J39+J41+J43+J45+J687+J697</f>
        <v>0</v>
      </c>
      <c r="J709" s="147"/>
      <c r="K709" s="462"/>
      <c r="L709" s="462">
        <f>F709*H709</f>
        <v>0</v>
      </c>
      <c r="M709" s="463">
        <f>K709+L709</f>
        <v>0</v>
      </c>
      <c r="N709" s="463"/>
      <c r="O709" s="463"/>
      <c r="P709" s="463"/>
      <c r="Q709" s="463"/>
      <c r="R709" s="56"/>
      <c r="S709" s="10"/>
      <c r="T709" s="50"/>
      <c r="U709" s="50"/>
      <c r="V709" s="50"/>
      <c r="W709" s="50"/>
      <c r="X709" s="50"/>
      <c r="Y709" s="52"/>
      <c r="Z709" s="53"/>
      <c r="AA709" s="614"/>
      <c r="AB709" s="612"/>
      <c r="AC709" s="612"/>
      <c r="AD709" s="612"/>
      <c r="AE709" s="612"/>
      <c r="AF709" s="612"/>
      <c r="AG709" s="16"/>
      <c r="AH709" s="16"/>
      <c r="AI709" s="16"/>
      <c r="AJ709" s="136"/>
      <c r="AK709" s="136"/>
      <c r="AL709" s="56"/>
      <c r="AM709" s="20"/>
    </row>
    <row r="710" spans="1:39" s="32" customFormat="1" ht="12.75" customHeight="1">
      <c r="A710" s="1">
        <f>A709+1</f>
        <v>95001</v>
      </c>
      <c r="B710" s="16" t="s">
        <v>392</v>
      </c>
      <c r="C710" s="144"/>
      <c r="D710" s="150"/>
      <c r="E710" s="144"/>
      <c r="F710" s="349">
        <v>3.7999999999999999E-2</v>
      </c>
      <c r="G710" s="51" t="s">
        <v>234</v>
      </c>
      <c r="H710" s="52">
        <f>L467</f>
        <v>0</v>
      </c>
      <c r="I710" s="52"/>
      <c r="J710" s="147"/>
      <c r="K710" s="462"/>
      <c r="L710" s="462">
        <f>F710*H710</f>
        <v>0</v>
      </c>
      <c r="M710" s="463">
        <f>K710+L710</f>
        <v>0</v>
      </c>
      <c r="N710" s="463"/>
      <c r="O710" s="463"/>
      <c r="P710" s="463"/>
      <c r="Q710" s="463"/>
      <c r="R710" s="56"/>
      <c r="S710" s="10"/>
      <c r="T710" s="50"/>
      <c r="U710" s="50"/>
      <c r="V710" s="50"/>
      <c r="W710" s="50"/>
      <c r="X710" s="50"/>
      <c r="Y710" s="52"/>
      <c r="Z710" s="53"/>
      <c r="AA710" s="14"/>
      <c r="AB710" s="15"/>
      <c r="AC710" s="16"/>
      <c r="AD710" s="17"/>
      <c r="AE710" s="17"/>
      <c r="AF710" s="16"/>
      <c r="AG710" s="16"/>
      <c r="AH710" s="16"/>
      <c r="AI710" s="16"/>
      <c r="AJ710" s="136"/>
      <c r="AK710" s="136"/>
      <c r="AL710" s="56"/>
      <c r="AM710" s="20"/>
    </row>
    <row r="711" spans="1:39" s="32" customFormat="1" ht="12.75" customHeight="1">
      <c r="A711" s="1">
        <f>A710+1</f>
        <v>95002</v>
      </c>
      <c r="B711" s="16" t="s">
        <v>486</v>
      </c>
      <c r="C711" s="144"/>
      <c r="D711" s="150"/>
      <c r="E711" s="144"/>
      <c r="F711" s="350">
        <v>0</v>
      </c>
      <c r="G711" s="51" t="s">
        <v>234</v>
      </c>
      <c r="H711" s="54">
        <f>M709+M710</f>
        <v>0</v>
      </c>
      <c r="I711" s="54">
        <f>((I709-J41)*7.5%)+(J41*3.75%)</f>
        <v>0</v>
      </c>
      <c r="J711" s="147"/>
      <c r="K711" s="462"/>
      <c r="L711" s="462">
        <f>F711*-H711</f>
        <v>0</v>
      </c>
      <c r="M711" s="463">
        <f>K711+L711</f>
        <v>0</v>
      </c>
      <c r="N711" s="463"/>
      <c r="O711" s="463"/>
      <c r="P711" s="463"/>
      <c r="Q711" s="463"/>
      <c r="R711" s="56"/>
      <c r="S711" s="10"/>
      <c r="T711" s="50"/>
      <c r="U711" s="50"/>
      <c r="V711" s="50"/>
      <c r="W711" s="50"/>
      <c r="X711" s="50"/>
      <c r="Y711" s="52"/>
      <c r="Z711" s="53"/>
      <c r="AA711" s="615" t="s">
        <v>511</v>
      </c>
      <c r="AB711" s="612"/>
      <c r="AC711" s="612"/>
      <c r="AD711" s="612"/>
      <c r="AE711" s="612"/>
      <c r="AF711" s="612"/>
      <c r="AG711" s="16"/>
      <c r="AH711" s="16"/>
      <c r="AI711" s="16"/>
      <c r="AJ711" s="136"/>
      <c r="AK711" s="136"/>
      <c r="AL711" s="56"/>
      <c r="AM711" s="20"/>
    </row>
    <row r="712" spans="1:39" s="32" customFormat="1" ht="12.75" customHeight="1">
      <c r="A712" s="1"/>
      <c r="B712" s="16"/>
      <c r="C712" s="144"/>
      <c r="D712" s="150"/>
      <c r="E712" s="144"/>
      <c r="F712" s="16"/>
      <c r="G712" s="16"/>
      <c r="H712" s="16"/>
      <c r="I712" s="159"/>
      <c r="J712" s="154"/>
      <c r="K712" s="465"/>
      <c r="L712" s="465"/>
      <c r="M712" s="463"/>
      <c r="N712" s="463"/>
      <c r="O712" s="463"/>
      <c r="P712" s="463"/>
      <c r="Q712" s="463"/>
      <c r="R712" s="56"/>
      <c r="S712" s="10"/>
      <c r="T712" s="50"/>
      <c r="U712" s="50"/>
      <c r="V712" s="50"/>
      <c r="W712" s="50"/>
      <c r="X712" s="50"/>
      <c r="Y712" s="52"/>
      <c r="Z712" s="53"/>
      <c r="AA712" s="614"/>
      <c r="AB712" s="612"/>
      <c r="AC712" s="612"/>
      <c r="AD712" s="612"/>
      <c r="AE712" s="612"/>
      <c r="AF712" s="612"/>
      <c r="AG712" s="16"/>
      <c r="AH712" s="16"/>
      <c r="AI712" s="16"/>
      <c r="AJ712" s="136"/>
      <c r="AK712" s="136"/>
      <c r="AL712" s="56"/>
      <c r="AM712" s="20"/>
    </row>
    <row r="713" spans="1:39" s="32" customFormat="1" ht="12.75" customHeight="1" thickBot="1">
      <c r="A713" s="1"/>
      <c r="B713" s="16"/>
      <c r="C713" s="144"/>
      <c r="D713" s="150"/>
      <c r="E713" s="437"/>
      <c r="F713" s="417"/>
      <c r="G713" s="417"/>
      <c r="H713" s="443"/>
      <c r="I713" s="443" t="s">
        <v>393</v>
      </c>
      <c r="J713" s="456"/>
      <c r="K713" s="470">
        <f>K677+K687+K697+K702+K708</f>
        <v>0</v>
      </c>
      <c r="L713" s="470">
        <f>L677+L687+L697+L702+L708</f>
        <v>0</v>
      </c>
      <c r="M713" s="470">
        <f>M677+M687+M697+M702+M708</f>
        <v>0</v>
      </c>
      <c r="N713" s="470">
        <f t="shared" ref="N713:P713" si="214">N677+N687+N697+N702+N708</f>
        <v>0</v>
      </c>
      <c r="O713" s="470">
        <f t="shared" si="214"/>
        <v>0</v>
      </c>
      <c r="P713" s="471">
        <f>P677+P687+P697+P702+P708</f>
        <v>0</v>
      </c>
      <c r="Q713" s="471">
        <f>Q677+Q687+Q697+Q702+Q708</f>
        <v>0</v>
      </c>
      <c r="R713" s="56"/>
      <c r="S713" s="10"/>
      <c r="T713" s="50"/>
      <c r="U713" s="50"/>
      <c r="V713" s="50"/>
      <c r="W713" s="50"/>
      <c r="X713" s="50"/>
      <c r="Y713" s="52"/>
      <c r="Z713" s="53"/>
      <c r="AA713" s="14"/>
      <c r="AB713" s="15"/>
      <c r="AC713" s="16"/>
      <c r="AD713" s="17"/>
      <c r="AE713" s="17"/>
      <c r="AF713" s="16"/>
      <c r="AG713" s="16"/>
      <c r="AH713" s="16"/>
      <c r="AI713" s="16"/>
      <c r="AJ713" s="136"/>
      <c r="AK713" s="136"/>
      <c r="AL713" s="56"/>
      <c r="AM713" s="351"/>
    </row>
    <row r="714" spans="1:39" s="32" customFormat="1" ht="12.75" customHeight="1">
      <c r="A714" s="1"/>
      <c r="B714" s="16"/>
      <c r="C714" s="144"/>
      <c r="D714" s="150"/>
      <c r="E714" s="144"/>
      <c r="F714" s="16"/>
      <c r="G714" s="16"/>
      <c r="H714" s="16"/>
      <c r="I714" s="159"/>
      <c r="J714" s="159"/>
      <c r="K714" s="20"/>
      <c r="L714" s="20"/>
      <c r="M714" s="17"/>
      <c r="N714" s="17"/>
      <c r="O714" s="17"/>
      <c r="P714" s="17"/>
      <c r="Q714" s="17"/>
      <c r="R714" s="56"/>
      <c r="S714" s="10"/>
      <c r="T714" s="50"/>
      <c r="U714" s="50"/>
      <c r="V714" s="50"/>
      <c r="W714" s="50"/>
      <c r="X714" s="50"/>
      <c r="Y714" s="52"/>
      <c r="Z714" s="53"/>
      <c r="AA714" s="14"/>
      <c r="AB714" s="15"/>
      <c r="AC714" s="16"/>
      <c r="AD714" s="17"/>
      <c r="AE714" s="17"/>
      <c r="AF714" s="16"/>
      <c r="AG714" s="16"/>
      <c r="AH714" s="16"/>
      <c r="AI714" s="16"/>
      <c r="AJ714" s="136"/>
      <c r="AK714" s="136"/>
      <c r="AL714" s="56"/>
      <c r="AM714" s="20"/>
    </row>
    <row r="715" spans="1:39" s="32" customFormat="1" ht="12.75" customHeight="1">
      <c r="A715" s="1"/>
      <c r="B715" s="16"/>
      <c r="C715" s="144"/>
      <c r="D715" s="150"/>
      <c r="E715" s="144"/>
      <c r="F715" s="16"/>
      <c r="G715" s="16"/>
      <c r="H715" s="16"/>
      <c r="I715" s="159"/>
      <c r="J715" s="159"/>
      <c r="K715" s="20"/>
      <c r="L715" s="20"/>
      <c r="M715" s="17"/>
      <c r="N715" s="17"/>
      <c r="O715" s="17"/>
      <c r="P715" s="17"/>
      <c r="Q715" s="17"/>
      <c r="R715" s="56"/>
      <c r="S715" s="10"/>
      <c r="T715" s="50"/>
      <c r="U715" s="50"/>
      <c r="V715" s="50"/>
      <c r="W715" s="50"/>
      <c r="X715" s="50"/>
      <c r="Y715" s="52"/>
      <c r="Z715" s="53"/>
      <c r="AA715" s="14"/>
      <c r="AB715" s="15"/>
      <c r="AC715" s="16"/>
      <c r="AD715" s="17"/>
      <c r="AE715" s="17"/>
      <c r="AF715" s="16"/>
      <c r="AG715" s="16"/>
      <c r="AH715" s="16"/>
      <c r="AI715" s="16"/>
      <c r="AJ715" s="136"/>
      <c r="AK715" s="136"/>
      <c r="AL715" s="56"/>
      <c r="AM715" s="20"/>
    </row>
    <row r="716" spans="1:39" s="32" customFormat="1" ht="12.75" customHeight="1">
      <c r="A716" s="1"/>
      <c r="B716" s="16"/>
      <c r="C716" s="144"/>
      <c r="D716" s="150"/>
      <c r="E716" s="144"/>
      <c r="F716" s="16"/>
      <c r="G716" s="16"/>
      <c r="H716" s="16"/>
      <c r="I716" s="159"/>
      <c r="J716" s="159"/>
      <c r="K716" s="20"/>
      <c r="L716" s="20"/>
      <c r="M716" s="17"/>
      <c r="N716" s="17"/>
      <c r="O716" s="17"/>
      <c r="P716" s="17"/>
      <c r="Q716" s="17"/>
      <c r="R716" s="56"/>
      <c r="S716" s="10"/>
      <c r="T716" s="50"/>
      <c r="U716" s="50"/>
      <c r="V716" s="50"/>
      <c r="W716" s="50"/>
      <c r="X716" s="50"/>
      <c r="Y716" s="52"/>
      <c r="Z716" s="53"/>
      <c r="AA716" s="14"/>
      <c r="AB716" s="15"/>
      <c r="AC716" s="16"/>
      <c r="AD716" s="17"/>
      <c r="AE716" s="17"/>
      <c r="AF716" s="16"/>
      <c r="AG716" s="16"/>
      <c r="AH716" s="16"/>
      <c r="AI716" s="16"/>
      <c r="AJ716" s="136"/>
      <c r="AK716" s="136"/>
      <c r="AL716" s="56"/>
      <c r="AM716" s="20"/>
    </row>
    <row r="717" spans="1:39" s="32" customFormat="1" ht="12.75" customHeight="1">
      <c r="A717" s="1"/>
      <c r="B717" s="16"/>
      <c r="C717" s="144"/>
      <c r="D717" s="150"/>
      <c r="E717" s="144"/>
      <c r="F717" s="16"/>
      <c r="G717" s="16"/>
      <c r="H717" s="16"/>
      <c r="I717" s="159"/>
      <c r="J717" s="159"/>
      <c r="K717" s="20"/>
      <c r="L717" s="20"/>
      <c r="M717" s="17"/>
      <c r="N717" s="17"/>
      <c r="O717" s="17"/>
      <c r="P717" s="17"/>
      <c r="Q717" s="17"/>
      <c r="R717" s="56"/>
      <c r="S717" s="10"/>
      <c r="T717" s="50"/>
      <c r="U717" s="50"/>
      <c r="V717" s="50"/>
      <c r="W717" s="50"/>
      <c r="X717" s="50"/>
      <c r="Y717" s="52"/>
      <c r="Z717" s="53"/>
      <c r="AA717" s="14"/>
      <c r="AB717" s="15"/>
      <c r="AC717" s="16"/>
      <c r="AD717" s="17"/>
      <c r="AE717" s="17"/>
      <c r="AF717" s="16"/>
      <c r="AG717" s="16"/>
      <c r="AH717" s="16"/>
      <c r="AI717" s="16"/>
      <c r="AJ717" s="136"/>
      <c r="AK717" s="136"/>
      <c r="AL717" s="56"/>
      <c r="AM717" s="20"/>
    </row>
    <row r="718" spans="1:39" s="32" customFormat="1" ht="12.75" customHeight="1">
      <c r="A718" s="1"/>
      <c r="B718" s="16"/>
      <c r="C718" s="144"/>
      <c r="D718" s="150"/>
      <c r="E718" s="144"/>
      <c r="F718" s="16"/>
      <c r="G718" s="16"/>
      <c r="H718" s="16"/>
      <c r="I718" s="159"/>
      <c r="J718" s="159"/>
      <c r="K718" s="20"/>
      <c r="L718" s="20"/>
      <c r="M718" s="17"/>
      <c r="N718" s="17"/>
      <c r="O718" s="17"/>
      <c r="P718" s="17"/>
      <c r="Q718" s="17"/>
      <c r="R718" s="56"/>
      <c r="S718" s="10"/>
      <c r="T718" s="50"/>
      <c r="U718" s="50"/>
      <c r="V718" s="50"/>
      <c r="W718" s="50"/>
      <c r="X718" s="50"/>
      <c r="Y718" s="52"/>
      <c r="Z718" s="53"/>
      <c r="AA718" s="14"/>
      <c r="AB718" s="15"/>
      <c r="AC718" s="16"/>
      <c r="AD718" s="17"/>
      <c r="AE718" s="17"/>
      <c r="AF718" s="16"/>
      <c r="AG718" s="16"/>
      <c r="AH718" s="16"/>
      <c r="AI718" s="16"/>
      <c r="AJ718" s="136"/>
      <c r="AK718" s="136"/>
      <c r="AL718" s="56"/>
      <c r="AM718" s="20"/>
    </row>
    <row r="719" spans="1:39" s="32" customFormat="1" ht="12.75" customHeight="1">
      <c r="A719" s="1"/>
      <c r="B719" s="16"/>
      <c r="C719" s="144"/>
      <c r="D719" s="150"/>
      <c r="E719" s="144"/>
      <c r="F719" s="16"/>
      <c r="G719" s="16"/>
      <c r="H719" s="16"/>
      <c r="I719" s="159"/>
      <c r="J719" s="159"/>
      <c r="K719" s="20"/>
      <c r="L719" s="20"/>
      <c r="M719" s="17"/>
      <c r="N719" s="17"/>
      <c r="O719" s="17"/>
      <c r="P719" s="17"/>
      <c r="Q719" s="17"/>
      <c r="R719" s="56"/>
      <c r="S719" s="10"/>
      <c r="T719" s="50"/>
      <c r="U719" s="50"/>
      <c r="V719" s="50"/>
      <c r="W719" s="50"/>
      <c r="X719" s="50"/>
      <c r="Y719" s="52"/>
      <c r="Z719" s="53"/>
      <c r="AA719" s="14"/>
      <c r="AB719" s="15"/>
      <c r="AC719" s="16"/>
      <c r="AD719" s="17"/>
      <c r="AE719" s="17"/>
      <c r="AF719" s="16"/>
      <c r="AG719" s="16"/>
      <c r="AH719" s="16"/>
      <c r="AI719" s="16"/>
      <c r="AJ719" s="136"/>
      <c r="AK719" s="136"/>
      <c r="AL719" s="56"/>
      <c r="AM719" s="20"/>
    </row>
    <row r="720" spans="1:39" s="32" customFormat="1" ht="12.75" customHeight="1">
      <c r="A720" s="1"/>
      <c r="B720" s="16"/>
      <c r="C720" s="144"/>
      <c r="D720" s="150"/>
      <c r="E720" s="144"/>
      <c r="F720" s="16"/>
      <c r="G720" s="16"/>
      <c r="H720" s="16"/>
      <c r="I720" s="159"/>
      <c r="J720" s="159"/>
      <c r="K720" s="20"/>
      <c r="L720" s="20"/>
      <c r="M720" s="17"/>
      <c r="N720" s="17"/>
      <c r="O720" s="17"/>
      <c r="P720" s="17"/>
      <c r="Q720" s="17"/>
      <c r="R720" s="56"/>
      <c r="S720" s="10"/>
      <c r="T720" s="50"/>
      <c r="U720" s="50"/>
      <c r="V720" s="50"/>
      <c r="W720" s="50"/>
      <c r="X720" s="50"/>
      <c r="Y720" s="52"/>
      <c r="Z720" s="53"/>
      <c r="AA720" s="14"/>
      <c r="AB720" s="15"/>
      <c r="AC720" s="16"/>
      <c r="AD720" s="17"/>
      <c r="AE720" s="17"/>
      <c r="AF720" s="16"/>
      <c r="AG720" s="16"/>
      <c r="AH720" s="16"/>
      <c r="AI720" s="16"/>
      <c r="AJ720" s="136"/>
      <c r="AK720" s="136"/>
      <c r="AL720" s="56"/>
      <c r="AM720" s="20"/>
    </row>
    <row r="721" spans="1:39" s="32" customFormat="1" ht="12.75" customHeight="1">
      <c r="A721" s="1"/>
      <c r="B721" s="16"/>
      <c r="C721" s="144"/>
      <c r="D721" s="150"/>
      <c r="E721" s="144"/>
      <c r="F721" s="16"/>
      <c r="G721" s="16"/>
      <c r="H721" s="16"/>
      <c r="I721" s="159"/>
      <c r="J721" s="159"/>
      <c r="K721" s="20"/>
      <c r="L721" s="20"/>
      <c r="M721" s="17"/>
      <c r="N721" s="17"/>
      <c r="O721" s="17"/>
      <c r="P721" s="17"/>
      <c r="Q721" s="17"/>
      <c r="R721" s="56"/>
      <c r="S721" s="10"/>
      <c r="T721" s="50"/>
      <c r="U721" s="50"/>
      <c r="V721" s="50"/>
      <c r="W721" s="50"/>
      <c r="X721" s="50"/>
      <c r="Y721" s="52"/>
      <c r="Z721" s="53"/>
      <c r="AA721" s="14"/>
      <c r="AB721" s="15"/>
      <c r="AC721" s="16"/>
      <c r="AD721" s="17"/>
      <c r="AE721" s="17"/>
      <c r="AF721" s="16"/>
      <c r="AG721" s="16"/>
      <c r="AH721" s="16"/>
      <c r="AI721" s="16"/>
      <c r="AJ721" s="136"/>
      <c r="AK721" s="136"/>
      <c r="AL721" s="56"/>
      <c r="AM721" s="20"/>
    </row>
    <row r="722" spans="1:39" s="32" customFormat="1" ht="12.75" customHeight="1">
      <c r="A722" s="1"/>
      <c r="B722" s="16"/>
      <c r="C722" s="144"/>
      <c r="D722" s="150"/>
      <c r="E722" s="144"/>
      <c r="F722" s="16"/>
      <c r="G722" s="16"/>
      <c r="H722" s="16"/>
      <c r="I722" s="159"/>
      <c r="J722" s="159"/>
      <c r="K722" s="20"/>
      <c r="L722" s="20"/>
      <c r="M722" s="17"/>
      <c r="N722" s="17"/>
      <c r="O722" s="17"/>
      <c r="P722" s="17"/>
      <c r="Q722" s="17"/>
      <c r="R722" s="56"/>
      <c r="S722" s="10"/>
      <c r="T722" s="50"/>
      <c r="U722" s="50"/>
      <c r="V722" s="50"/>
      <c r="W722" s="50"/>
      <c r="X722" s="50"/>
      <c r="Y722" s="52"/>
      <c r="Z722" s="53"/>
      <c r="AA722" s="14"/>
      <c r="AB722" s="15"/>
      <c r="AC722" s="16"/>
      <c r="AD722" s="17"/>
      <c r="AE722" s="17"/>
      <c r="AF722" s="16"/>
      <c r="AG722" s="16"/>
      <c r="AH722" s="16"/>
      <c r="AI722" s="16"/>
      <c r="AJ722" s="136"/>
      <c r="AK722" s="136"/>
      <c r="AL722" s="56"/>
      <c r="AM722" s="20"/>
    </row>
    <row r="723" spans="1:39" s="32" customFormat="1" ht="12.75" customHeight="1">
      <c r="A723" s="1"/>
      <c r="B723" s="16"/>
      <c r="C723" s="144"/>
      <c r="D723" s="150"/>
      <c r="E723" s="144"/>
      <c r="F723" s="16"/>
      <c r="G723" s="16"/>
      <c r="H723" s="16"/>
      <c r="I723" s="159"/>
      <c r="J723" s="159"/>
      <c r="K723" s="20"/>
      <c r="L723" s="20"/>
      <c r="M723" s="17"/>
      <c r="N723" s="17"/>
      <c r="O723" s="17"/>
      <c r="P723" s="17"/>
      <c r="Q723" s="17"/>
      <c r="R723" s="56"/>
      <c r="S723" s="10"/>
      <c r="T723" s="50"/>
      <c r="U723" s="50"/>
      <c r="V723" s="50"/>
      <c r="W723" s="50"/>
      <c r="X723" s="50"/>
      <c r="Y723" s="52"/>
      <c r="Z723" s="53"/>
      <c r="AA723" s="14"/>
      <c r="AB723" s="15"/>
      <c r="AC723" s="16"/>
      <c r="AD723" s="17"/>
      <c r="AE723" s="17"/>
      <c r="AF723" s="16"/>
      <c r="AG723" s="16"/>
      <c r="AH723" s="16"/>
      <c r="AI723" s="16"/>
      <c r="AJ723" s="136"/>
      <c r="AK723" s="136"/>
      <c r="AL723" s="56"/>
      <c r="AM723" s="20"/>
    </row>
    <row r="724" spans="1:39" s="32" customFormat="1" ht="12.75" customHeight="1">
      <c r="A724" s="1"/>
      <c r="B724" s="16"/>
      <c r="C724" s="144"/>
      <c r="D724" s="150"/>
      <c r="E724" s="144"/>
      <c r="F724" s="16"/>
      <c r="G724" s="16"/>
      <c r="H724" s="16"/>
      <c r="I724" s="159"/>
      <c r="J724" s="159"/>
      <c r="K724" s="20"/>
      <c r="L724" s="20"/>
      <c r="M724" s="17"/>
      <c r="N724" s="17"/>
      <c r="O724" s="17"/>
      <c r="P724" s="17"/>
      <c r="Q724" s="17"/>
      <c r="R724" s="56"/>
      <c r="S724" s="10"/>
      <c r="T724" s="50"/>
      <c r="U724" s="50"/>
      <c r="V724" s="50"/>
      <c r="W724" s="50"/>
      <c r="X724" s="50"/>
      <c r="Y724" s="52"/>
      <c r="Z724" s="53"/>
      <c r="AA724" s="14"/>
      <c r="AB724" s="15"/>
      <c r="AC724" s="16"/>
      <c r="AD724" s="17"/>
      <c r="AE724" s="17"/>
      <c r="AF724" s="16"/>
      <c r="AG724" s="16"/>
      <c r="AH724" s="16"/>
      <c r="AI724" s="16"/>
      <c r="AJ724" s="136"/>
      <c r="AK724" s="136"/>
      <c r="AL724" s="56"/>
      <c r="AM724" s="20"/>
    </row>
    <row r="725" spans="1:39" s="32" customFormat="1" ht="12.75" customHeight="1">
      <c r="A725" s="1"/>
      <c r="B725" s="16"/>
      <c r="C725" s="144"/>
      <c r="D725" s="150"/>
      <c r="E725" s="144"/>
      <c r="F725" s="16"/>
      <c r="G725" s="16"/>
      <c r="H725" s="16"/>
      <c r="I725" s="159"/>
      <c r="J725" s="159"/>
      <c r="K725" s="20"/>
      <c r="L725" s="20"/>
      <c r="M725" s="17"/>
      <c r="N725" s="17"/>
      <c r="O725" s="17"/>
      <c r="P725" s="17"/>
      <c r="Q725" s="17"/>
      <c r="R725" s="56"/>
      <c r="S725" s="10"/>
      <c r="T725" s="50"/>
      <c r="U725" s="50"/>
      <c r="V725" s="50"/>
      <c r="W725" s="50"/>
      <c r="X725" s="50"/>
      <c r="Y725" s="52"/>
      <c r="Z725" s="53"/>
      <c r="AA725" s="14"/>
      <c r="AB725" s="15"/>
      <c r="AC725" s="16"/>
      <c r="AD725" s="17"/>
      <c r="AE725" s="17"/>
      <c r="AF725" s="16"/>
      <c r="AG725" s="16"/>
      <c r="AH725" s="16"/>
      <c r="AI725" s="16"/>
      <c r="AJ725" s="136"/>
      <c r="AK725" s="136"/>
      <c r="AL725" s="56"/>
      <c r="AM725" s="20"/>
    </row>
    <row r="726" spans="1:39" s="32" customFormat="1" ht="12.75" customHeight="1">
      <c r="A726" s="1"/>
      <c r="B726" s="16"/>
      <c r="C726" s="144"/>
      <c r="D726" s="150"/>
      <c r="E726" s="144"/>
      <c r="F726" s="16"/>
      <c r="G726" s="16"/>
      <c r="H726" s="16"/>
      <c r="I726" s="159"/>
      <c r="J726" s="159"/>
      <c r="K726" s="20"/>
      <c r="L726" s="20"/>
      <c r="M726" s="17"/>
      <c r="N726" s="17"/>
      <c r="O726" s="17"/>
      <c r="P726" s="17"/>
      <c r="Q726" s="17"/>
      <c r="R726" s="56"/>
      <c r="S726" s="10"/>
      <c r="T726" s="50"/>
      <c r="U726" s="50"/>
      <c r="V726" s="50"/>
      <c r="W726" s="50"/>
      <c r="X726" s="50"/>
      <c r="Y726" s="52"/>
      <c r="Z726" s="53"/>
      <c r="AA726" s="14"/>
      <c r="AB726" s="15"/>
      <c r="AC726" s="16"/>
      <c r="AD726" s="17"/>
      <c r="AE726" s="17"/>
      <c r="AF726" s="16"/>
      <c r="AG726" s="16"/>
      <c r="AH726" s="16"/>
      <c r="AI726" s="16"/>
      <c r="AJ726" s="136"/>
      <c r="AK726" s="136"/>
      <c r="AL726" s="56"/>
      <c r="AM726" s="20"/>
    </row>
    <row r="727" spans="1:39" s="32" customFormat="1" ht="12.75" customHeight="1">
      <c r="A727" s="1"/>
      <c r="B727" s="16"/>
      <c r="C727" s="144"/>
      <c r="D727" s="150"/>
      <c r="E727" s="144"/>
      <c r="F727" s="16"/>
      <c r="G727" s="16"/>
      <c r="H727" s="16"/>
      <c r="I727" s="159"/>
      <c r="J727" s="159"/>
      <c r="K727" s="20"/>
      <c r="L727" s="20"/>
      <c r="M727" s="17"/>
      <c r="N727" s="17"/>
      <c r="O727" s="17"/>
      <c r="P727" s="17"/>
      <c r="Q727" s="17"/>
      <c r="R727" s="56"/>
      <c r="S727" s="10"/>
      <c r="T727" s="50"/>
      <c r="U727" s="50"/>
      <c r="V727" s="50"/>
      <c r="W727" s="50"/>
      <c r="X727" s="50"/>
      <c r="Y727" s="52"/>
      <c r="Z727" s="53"/>
      <c r="AA727" s="14"/>
      <c r="AB727" s="15"/>
      <c r="AC727" s="16"/>
      <c r="AD727" s="17"/>
      <c r="AE727" s="17"/>
      <c r="AF727" s="16"/>
      <c r="AG727" s="16"/>
      <c r="AH727" s="16"/>
      <c r="AI727" s="16"/>
      <c r="AJ727" s="136"/>
      <c r="AK727" s="136"/>
      <c r="AL727" s="56"/>
      <c r="AM727" s="20"/>
    </row>
    <row r="728" spans="1:39" s="32" customFormat="1" ht="12.75" customHeight="1">
      <c r="A728" s="1"/>
      <c r="B728" s="16"/>
      <c r="C728" s="144"/>
      <c r="D728" s="150"/>
      <c r="E728" s="144"/>
      <c r="F728" s="16"/>
      <c r="G728" s="16"/>
      <c r="H728" s="16"/>
      <c r="I728" s="159"/>
      <c r="J728" s="159"/>
      <c r="K728" s="20"/>
      <c r="L728" s="20"/>
      <c r="M728" s="17"/>
      <c r="N728" s="17"/>
      <c r="O728" s="17"/>
      <c r="P728" s="17"/>
      <c r="Q728" s="17"/>
      <c r="R728" s="56"/>
      <c r="S728" s="10"/>
      <c r="T728" s="50"/>
      <c r="U728" s="50"/>
      <c r="V728" s="50"/>
      <c r="W728" s="50"/>
      <c r="X728" s="50"/>
      <c r="Y728" s="52"/>
      <c r="Z728" s="53"/>
      <c r="AA728" s="14"/>
      <c r="AB728" s="15"/>
      <c r="AC728" s="16"/>
      <c r="AD728" s="17"/>
      <c r="AE728" s="17"/>
      <c r="AF728" s="16"/>
      <c r="AG728" s="16"/>
      <c r="AH728" s="16"/>
      <c r="AI728" s="16"/>
      <c r="AJ728" s="136"/>
      <c r="AK728" s="136"/>
      <c r="AL728" s="56"/>
      <c r="AM728" s="20"/>
    </row>
    <row r="729" spans="1:39" s="32" customFormat="1" ht="12.75" customHeight="1">
      <c r="A729" s="1"/>
      <c r="B729" s="16"/>
      <c r="C729" s="144"/>
      <c r="D729" s="150"/>
      <c r="E729" s="144"/>
      <c r="F729" s="16"/>
      <c r="G729" s="16"/>
      <c r="H729" s="16"/>
      <c r="I729" s="159"/>
      <c r="J729" s="159"/>
      <c r="K729" s="20"/>
      <c r="L729" s="20"/>
      <c r="M729" s="17"/>
      <c r="N729" s="17"/>
      <c r="O729" s="17"/>
      <c r="P729" s="17"/>
      <c r="Q729" s="17"/>
      <c r="R729" s="56"/>
      <c r="S729" s="10"/>
      <c r="T729" s="50"/>
      <c r="U729" s="50"/>
      <c r="V729" s="50"/>
      <c r="W729" s="50"/>
      <c r="X729" s="50"/>
      <c r="Y729" s="52"/>
      <c r="Z729" s="53"/>
      <c r="AA729" s="14"/>
      <c r="AB729" s="15"/>
      <c r="AC729" s="16"/>
      <c r="AD729" s="17"/>
      <c r="AE729" s="17"/>
      <c r="AF729" s="16"/>
      <c r="AG729" s="16"/>
      <c r="AH729" s="16"/>
      <c r="AI729" s="16"/>
      <c r="AJ729" s="136"/>
      <c r="AK729" s="136"/>
      <c r="AL729" s="56"/>
      <c r="AM729" s="20"/>
    </row>
    <row r="730" spans="1:39" s="32" customFormat="1" ht="12.75" customHeight="1">
      <c r="A730" s="1"/>
      <c r="B730" s="16"/>
      <c r="C730" s="144"/>
      <c r="D730" s="150"/>
      <c r="E730" s="144"/>
      <c r="F730" s="16"/>
      <c r="G730" s="16"/>
      <c r="H730" s="16"/>
      <c r="I730" s="159"/>
      <c r="J730" s="159"/>
      <c r="K730" s="20"/>
      <c r="L730" s="20"/>
      <c r="M730" s="17"/>
      <c r="N730" s="17"/>
      <c r="O730" s="17"/>
      <c r="P730" s="17"/>
      <c r="Q730" s="17"/>
      <c r="R730" s="56"/>
      <c r="S730" s="10"/>
      <c r="T730" s="50"/>
      <c r="U730" s="50"/>
      <c r="V730" s="50"/>
      <c r="W730" s="50"/>
      <c r="X730" s="50"/>
      <c r="Y730" s="52"/>
      <c r="Z730" s="53"/>
      <c r="AA730" s="14"/>
      <c r="AB730" s="15"/>
      <c r="AC730" s="16"/>
      <c r="AD730" s="17"/>
      <c r="AE730" s="17"/>
      <c r="AF730" s="16"/>
      <c r="AG730" s="16"/>
      <c r="AH730" s="16"/>
      <c r="AI730" s="16"/>
      <c r="AJ730" s="136"/>
      <c r="AK730" s="136"/>
      <c r="AL730" s="56"/>
      <c r="AM730" s="20"/>
    </row>
    <row r="731" spans="1:39" s="32" customFormat="1" ht="12.75" customHeight="1">
      <c r="A731" s="1"/>
      <c r="B731" s="16"/>
      <c r="C731" s="144"/>
      <c r="D731" s="150"/>
      <c r="E731" s="144"/>
      <c r="F731" s="16"/>
      <c r="G731" s="16"/>
      <c r="H731" s="16"/>
      <c r="I731" s="159"/>
      <c r="J731" s="159"/>
      <c r="K731" s="20"/>
      <c r="L731" s="20"/>
      <c r="M731" s="17"/>
      <c r="N731" s="17"/>
      <c r="O731" s="17"/>
      <c r="P731" s="17"/>
      <c r="Q731" s="17"/>
      <c r="R731" s="56"/>
      <c r="S731" s="10"/>
      <c r="T731" s="50"/>
      <c r="U731" s="50"/>
      <c r="V731" s="50"/>
      <c r="W731" s="50"/>
      <c r="X731" s="50"/>
      <c r="Y731" s="52"/>
      <c r="Z731" s="53"/>
      <c r="AA731" s="14"/>
      <c r="AB731" s="15"/>
      <c r="AC731" s="16"/>
      <c r="AD731" s="17"/>
      <c r="AE731" s="17"/>
      <c r="AF731" s="16"/>
      <c r="AG731" s="16"/>
      <c r="AH731" s="16"/>
      <c r="AI731" s="16"/>
      <c r="AJ731" s="136"/>
      <c r="AK731" s="136"/>
      <c r="AL731" s="56"/>
      <c r="AM731" s="20"/>
    </row>
    <row r="732" spans="1:39" s="32" customFormat="1" ht="12.75" customHeight="1">
      <c r="A732" s="1"/>
      <c r="B732" s="16"/>
      <c r="C732" s="144"/>
      <c r="D732" s="150"/>
      <c r="E732" s="144"/>
      <c r="F732" s="16"/>
      <c r="G732" s="16"/>
      <c r="H732" s="16"/>
      <c r="I732" s="159"/>
      <c r="J732" s="159"/>
      <c r="K732" s="20"/>
      <c r="L732" s="20"/>
      <c r="M732" s="17"/>
      <c r="N732" s="17"/>
      <c r="O732" s="17"/>
      <c r="P732" s="17"/>
      <c r="Q732" s="17"/>
      <c r="R732" s="56"/>
      <c r="S732" s="10"/>
      <c r="T732" s="50"/>
      <c r="U732" s="50"/>
      <c r="V732" s="50"/>
      <c r="W732" s="50"/>
      <c r="X732" s="50"/>
      <c r="Y732" s="52"/>
      <c r="Z732" s="53"/>
      <c r="AA732" s="14"/>
      <c r="AB732" s="15"/>
      <c r="AC732" s="16"/>
      <c r="AD732" s="17"/>
      <c r="AE732" s="17"/>
      <c r="AF732" s="16"/>
      <c r="AG732" s="16"/>
      <c r="AH732" s="16"/>
      <c r="AI732" s="16"/>
      <c r="AJ732" s="136"/>
      <c r="AK732" s="136"/>
      <c r="AL732" s="56"/>
      <c r="AM732" s="20"/>
    </row>
    <row r="733" spans="1:39" s="32" customFormat="1" ht="12.75" customHeight="1">
      <c r="A733" s="1"/>
      <c r="B733" s="16"/>
      <c r="C733" s="144"/>
      <c r="D733" s="150"/>
      <c r="E733" s="144"/>
      <c r="F733" s="16"/>
      <c r="G733" s="16"/>
      <c r="H733" s="16"/>
      <c r="I733" s="159"/>
      <c r="J733" s="159"/>
      <c r="K733" s="20"/>
      <c r="L733" s="20"/>
      <c r="M733" s="17"/>
      <c r="N733" s="17"/>
      <c r="O733" s="17"/>
      <c r="P733" s="17"/>
      <c r="Q733" s="17"/>
      <c r="R733" s="56"/>
      <c r="S733" s="10"/>
      <c r="T733" s="50"/>
      <c r="U733" s="50"/>
      <c r="V733" s="50"/>
      <c r="W733" s="50"/>
      <c r="X733" s="50"/>
      <c r="Y733" s="52"/>
      <c r="Z733" s="53"/>
      <c r="AA733" s="14"/>
      <c r="AB733" s="15"/>
      <c r="AC733" s="16"/>
      <c r="AD733" s="17"/>
      <c r="AE733" s="17"/>
      <c r="AF733" s="16"/>
      <c r="AG733" s="16"/>
      <c r="AH733" s="16"/>
      <c r="AI733" s="16"/>
      <c r="AJ733" s="136"/>
      <c r="AK733" s="136"/>
      <c r="AL733" s="56"/>
      <c r="AM733" s="20"/>
    </row>
    <row r="734" spans="1:39" s="32" customFormat="1" ht="12.75" customHeight="1">
      <c r="A734" s="1"/>
      <c r="B734" s="16"/>
      <c r="C734" s="144"/>
      <c r="D734" s="150"/>
      <c r="E734" s="144"/>
      <c r="F734" s="16"/>
      <c r="G734" s="16"/>
      <c r="H734" s="16"/>
      <c r="I734" s="159"/>
      <c r="J734" s="159"/>
      <c r="K734" s="20"/>
      <c r="L734" s="20"/>
      <c r="M734" s="17"/>
      <c r="N734" s="17"/>
      <c r="O734" s="17"/>
      <c r="P734" s="17"/>
      <c r="Q734" s="17"/>
      <c r="R734" s="56"/>
      <c r="S734" s="10"/>
      <c r="T734" s="50"/>
      <c r="U734" s="50"/>
      <c r="V734" s="50"/>
      <c r="W734" s="50"/>
      <c r="X734" s="50"/>
      <c r="Y734" s="52"/>
      <c r="Z734" s="53"/>
      <c r="AA734" s="14"/>
      <c r="AB734" s="15"/>
      <c r="AC734" s="16"/>
      <c r="AD734" s="17"/>
      <c r="AE734" s="17"/>
      <c r="AF734" s="16"/>
      <c r="AG734" s="16"/>
      <c r="AH734" s="16"/>
      <c r="AI734" s="16"/>
      <c r="AJ734" s="136"/>
      <c r="AK734" s="136"/>
      <c r="AL734" s="56"/>
      <c r="AM734" s="20"/>
    </row>
    <row r="735" spans="1:39" s="32" customFormat="1" ht="15.75" customHeight="1">
      <c r="A735" s="1"/>
      <c r="B735" s="606" t="s">
        <v>394</v>
      </c>
      <c r="C735" s="607"/>
      <c r="D735" s="607"/>
      <c r="E735" s="607"/>
      <c r="F735" s="607"/>
      <c r="G735" s="607"/>
      <c r="H735" s="607"/>
      <c r="I735" s="607"/>
      <c r="J735" s="607"/>
      <c r="K735" s="607"/>
      <c r="L735" s="607"/>
      <c r="M735" s="607"/>
      <c r="N735" s="607"/>
      <c r="O735" s="607"/>
      <c r="P735" s="607"/>
      <c r="Q735" s="608"/>
      <c r="R735" s="56"/>
      <c r="S735" s="10"/>
      <c r="T735" s="271"/>
      <c r="U735" s="271"/>
      <c r="V735" s="271"/>
      <c r="W735" s="271"/>
      <c r="X735" s="271"/>
      <c r="Y735" s="52"/>
      <c r="Z735" s="53"/>
      <c r="AA735" s="14"/>
      <c r="AB735" s="15"/>
      <c r="AC735" s="16"/>
      <c r="AD735" s="17"/>
      <c r="AE735" s="17"/>
      <c r="AF735" s="16"/>
      <c r="AG735" s="16"/>
      <c r="AH735" s="16"/>
      <c r="AI735" s="16"/>
      <c r="AJ735" s="18"/>
      <c r="AK735" s="18"/>
      <c r="AL735" s="56"/>
      <c r="AM735" s="20"/>
    </row>
    <row r="736" spans="1:39" s="32" customFormat="1" ht="15.75" customHeight="1">
      <c r="A736" s="1"/>
      <c r="B736" s="16"/>
      <c r="C736" s="144"/>
      <c r="D736" s="16"/>
      <c r="E736" s="144"/>
      <c r="F736" s="131"/>
      <c r="G736" s="16"/>
      <c r="H736" s="352"/>
      <c r="I736" s="16"/>
      <c r="J736" s="299"/>
      <c r="K736" s="17"/>
      <c r="L736" s="17"/>
      <c r="R736" s="56"/>
      <c r="S736" s="10"/>
      <c r="T736" s="271"/>
      <c r="U736" s="271"/>
      <c r="V736" s="271"/>
      <c r="W736" s="271"/>
      <c r="X736" s="271"/>
      <c r="Y736" s="52"/>
      <c r="Z736" s="53"/>
      <c r="AA736" s="14"/>
      <c r="AB736" s="15"/>
      <c r="AC736" s="16"/>
      <c r="AD736" s="17"/>
      <c r="AE736" s="17"/>
      <c r="AF736" s="16"/>
      <c r="AG736" s="16"/>
      <c r="AH736" s="16"/>
      <c r="AI736" s="16"/>
      <c r="AJ736" s="18"/>
      <c r="AK736" s="18"/>
      <c r="AL736" s="56"/>
      <c r="AM736" s="20"/>
    </row>
    <row r="737" spans="1:41" s="32" customFormat="1" ht="15.75" customHeight="1">
      <c r="A737" s="1"/>
      <c r="B737" s="16"/>
      <c r="C737" s="144"/>
      <c r="D737" s="16"/>
      <c r="E737" s="16"/>
      <c r="F737" s="16"/>
      <c r="G737" s="16"/>
      <c r="H737" s="150"/>
      <c r="I737" s="150"/>
      <c r="J737" s="353"/>
      <c r="K737" s="19"/>
      <c r="L737" s="19"/>
      <c r="M737" s="16"/>
      <c r="N737" s="16"/>
      <c r="O737" s="16"/>
      <c r="P737" s="16"/>
      <c r="Q737" s="16"/>
      <c r="R737" s="56"/>
      <c r="S737" s="10"/>
      <c r="T737" s="271"/>
      <c r="U737" s="271"/>
      <c r="V737" s="271"/>
      <c r="W737" s="271"/>
      <c r="X737" s="271"/>
      <c r="Y737" s="52"/>
      <c r="Z737" s="53"/>
      <c r="AA737" s="14"/>
      <c r="AB737" s="15"/>
      <c r="AC737" s="16"/>
      <c r="AD737" s="17"/>
      <c r="AE737" s="17"/>
      <c r="AF737" s="16"/>
      <c r="AG737" s="16"/>
      <c r="AH737" s="16"/>
      <c r="AI737" s="16"/>
      <c r="AJ737" s="18"/>
      <c r="AK737" s="18"/>
      <c r="AL737" s="56"/>
      <c r="AM737" s="20"/>
    </row>
    <row r="738" spans="1:41" s="32" customFormat="1" ht="15.75" customHeight="1">
      <c r="A738" s="1"/>
      <c r="B738" s="354" t="s">
        <v>190</v>
      </c>
      <c r="C738" s="355"/>
      <c r="D738" s="356"/>
      <c r="E738" s="357"/>
      <c r="F738" s="357"/>
      <c r="G738" s="357"/>
      <c r="H738" s="358" t="str">
        <f>H11</f>
        <v>...</v>
      </c>
      <c r="I738" s="357"/>
      <c r="J738" s="358"/>
      <c r="K738" s="358"/>
      <c r="L738" s="359"/>
      <c r="M738" s="16"/>
      <c r="N738" s="16"/>
      <c r="O738" s="16"/>
      <c r="P738" s="16"/>
      <c r="Q738" s="16"/>
      <c r="R738" s="56"/>
      <c r="S738" s="10"/>
      <c r="T738" s="271"/>
      <c r="U738" s="271"/>
      <c r="V738" s="271"/>
      <c r="W738" s="271"/>
      <c r="X738" s="271"/>
      <c r="Y738" s="52"/>
      <c r="Z738" s="53"/>
      <c r="AA738" s="14"/>
      <c r="AB738" s="15"/>
      <c r="AC738" s="16"/>
      <c r="AD738" s="17"/>
      <c r="AE738" s="17"/>
      <c r="AF738" s="16"/>
      <c r="AG738" s="16"/>
      <c r="AH738" s="16"/>
      <c r="AI738" s="16"/>
      <c r="AJ738" s="18"/>
      <c r="AK738" s="18"/>
      <c r="AL738" s="56"/>
      <c r="AM738" s="20"/>
    </row>
    <row r="739" spans="1:41" s="32" customFormat="1" ht="15.75" customHeight="1">
      <c r="A739" s="1"/>
      <c r="B739" s="354"/>
      <c r="C739" s="355"/>
      <c r="D739" s="356"/>
      <c r="E739" s="357"/>
      <c r="F739" s="357"/>
      <c r="G739" s="357"/>
      <c r="H739" s="358"/>
      <c r="I739" s="357"/>
      <c r="J739" s="358"/>
      <c r="K739" s="358"/>
      <c r="L739" s="359"/>
      <c r="M739" s="16"/>
      <c r="N739" s="16"/>
      <c r="O739" s="16"/>
      <c r="P739" s="16"/>
      <c r="Q739" s="16"/>
      <c r="R739" s="56"/>
      <c r="S739" s="10"/>
      <c r="T739" s="271"/>
      <c r="U739" s="271"/>
      <c r="V739" s="271"/>
      <c r="W739" s="271"/>
      <c r="X739" s="271"/>
      <c r="Y739" s="52"/>
      <c r="Z739" s="53"/>
      <c r="AA739" s="14"/>
      <c r="AB739" s="15"/>
      <c r="AC739" s="16"/>
      <c r="AD739" s="17"/>
      <c r="AE739" s="17"/>
      <c r="AF739" s="16"/>
      <c r="AG739" s="16"/>
      <c r="AH739" s="16"/>
      <c r="AI739" s="16"/>
      <c r="AJ739" s="18"/>
      <c r="AK739" s="18"/>
      <c r="AL739" s="56"/>
      <c r="AM739" s="20"/>
    </row>
    <row r="740" spans="1:41" ht="15.75" customHeight="1">
      <c r="B740" s="354" t="s">
        <v>191</v>
      </c>
      <c r="C740" s="355"/>
      <c r="D740" s="356"/>
      <c r="E740" s="357"/>
      <c r="F740" s="357"/>
      <c r="G740" s="357"/>
      <c r="H740" s="358" t="str">
        <f>H13</f>
        <v>...</v>
      </c>
      <c r="I740" s="357"/>
      <c r="J740" s="358"/>
      <c r="K740" s="358"/>
      <c r="L740" s="359"/>
      <c r="M740" s="16"/>
      <c r="N740" s="16"/>
      <c r="O740" s="16"/>
      <c r="P740" s="16"/>
      <c r="Q740" s="16"/>
      <c r="T740" s="271"/>
      <c r="U740" s="271"/>
      <c r="V740" s="271"/>
      <c r="W740" s="271"/>
      <c r="X740" s="271"/>
      <c r="Y740" s="52"/>
      <c r="AA740" s="14"/>
    </row>
    <row r="741" spans="1:41" ht="15.75" customHeight="1">
      <c r="B741" s="354"/>
      <c r="C741" s="355"/>
      <c r="D741" s="356"/>
      <c r="E741" s="357"/>
      <c r="F741" s="357"/>
      <c r="G741" s="357"/>
      <c r="H741" s="358"/>
      <c r="I741" s="357"/>
      <c r="J741" s="358"/>
      <c r="K741" s="358"/>
      <c r="L741" s="359"/>
      <c r="M741" s="16"/>
      <c r="N741" s="16"/>
      <c r="O741" s="16"/>
      <c r="P741" s="16"/>
      <c r="Q741" s="16"/>
      <c r="T741" s="271"/>
      <c r="U741" s="271"/>
      <c r="V741" s="271"/>
      <c r="W741" s="271"/>
      <c r="X741" s="271"/>
      <c r="Y741" s="52"/>
      <c r="AA741" s="14"/>
    </row>
    <row r="742" spans="1:41" s="32" customFormat="1" ht="15.75" customHeight="1">
      <c r="A742" s="1"/>
      <c r="B742" s="354" t="s">
        <v>193</v>
      </c>
      <c r="C742" s="355"/>
      <c r="D742" s="356"/>
      <c r="E742" s="357"/>
      <c r="F742" s="357"/>
      <c r="G742" s="357"/>
      <c r="H742" s="358" t="str">
        <f>H15</f>
        <v>...</v>
      </c>
      <c r="I742" s="357"/>
      <c r="J742" s="358"/>
      <c r="K742" s="358"/>
      <c r="L742" s="359"/>
      <c r="M742" s="16"/>
      <c r="N742" s="16"/>
      <c r="O742" s="16"/>
      <c r="P742" s="16"/>
      <c r="Q742" s="16"/>
      <c r="R742" s="56"/>
      <c r="S742" s="10"/>
      <c r="T742" s="271"/>
      <c r="U742" s="271"/>
      <c r="V742" s="271"/>
      <c r="W742" s="271"/>
      <c r="X742" s="271"/>
      <c r="Y742" s="52"/>
      <c r="Z742" s="53"/>
      <c r="AA742" s="14"/>
      <c r="AB742" s="15"/>
      <c r="AC742" s="16"/>
      <c r="AD742" s="17"/>
      <c r="AE742" s="17"/>
      <c r="AF742" s="16"/>
      <c r="AG742" s="16"/>
      <c r="AH742" s="16"/>
      <c r="AI742" s="16"/>
      <c r="AJ742" s="136"/>
      <c r="AK742" s="136"/>
      <c r="AL742" s="56"/>
      <c r="AM742" s="20"/>
    </row>
    <row r="743" spans="1:41" s="32" customFormat="1" ht="15.75" customHeight="1">
      <c r="A743" s="1"/>
      <c r="B743" s="16"/>
      <c r="C743" s="144"/>
      <c r="D743" s="16"/>
      <c r="E743" s="16"/>
      <c r="F743" s="16"/>
      <c r="G743" s="16"/>
      <c r="H743" s="150"/>
      <c r="I743" s="150"/>
      <c r="J743" s="353"/>
      <c r="K743" s="19"/>
      <c r="L743" s="19"/>
      <c r="M743" s="16"/>
      <c r="N743" s="16"/>
      <c r="O743" s="16"/>
      <c r="P743" s="16"/>
      <c r="Q743" s="16"/>
      <c r="R743" s="56"/>
      <c r="S743" s="10"/>
      <c r="T743" s="271"/>
      <c r="U743" s="271"/>
      <c r="V743" s="271"/>
      <c r="W743" s="271"/>
      <c r="X743" s="271"/>
      <c r="Y743" s="52"/>
      <c r="Z743" s="53"/>
      <c r="AA743" s="14"/>
      <c r="AB743" s="15"/>
      <c r="AC743" s="16"/>
      <c r="AD743" s="17"/>
      <c r="AE743" s="17"/>
      <c r="AF743" s="16"/>
      <c r="AG743" s="16"/>
      <c r="AH743" s="16"/>
      <c r="AI743" s="16"/>
      <c r="AJ743" s="16"/>
      <c r="AK743" s="136"/>
      <c r="AL743" s="56"/>
      <c r="AM743" s="20"/>
    </row>
    <row r="744" spans="1:41" ht="15.75" customHeight="1">
      <c r="C744" s="144"/>
      <c r="D744" s="16"/>
      <c r="E744" s="16"/>
      <c r="G744" s="16"/>
      <c r="H744" s="150"/>
      <c r="I744" s="150"/>
      <c r="J744" s="353" t="s">
        <v>125</v>
      </c>
      <c r="K744" s="19"/>
      <c r="L744" s="19"/>
      <c r="M744" s="16"/>
      <c r="N744" s="16"/>
      <c r="O744" s="16"/>
      <c r="P744" s="16"/>
      <c r="Q744" s="16"/>
      <c r="T744" s="271"/>
      <c r="U744" s="271"/>
      <c r="V744" s="271"/>
      <c r="W744" s="271"/>
      <c r="X744" s="271"/>
      <c r="Y744" s="52"/>
      <c r="AA744" s="14"/>
      <c r="AJ744" s="16"/>
      <c r="AM744" s="54"/>
    </row>
    <row r="745" spans="1:41" ht="36">
      <c r="C745" s="144"/>
      <c r="D745" s="16"/>
      <c r="E745" s="16"/>
      <c r="G745" s="16"/>
      <c r="H745" s="150"/>
      <c r="I745" s="150"/>
      <c r="J745" s="360" t="s">
        <v>166</v>
      </c>
      <c r="K745" s="423" t="s">
        <v>440</v>
      </c>
      <c r="L745" s="424" t="s">
        <v>441</v>
      </c>
      <c r="M745" s="422" t="s">
        <v>428</v>
      </c>
      <c r="N745" s="584" t="s">
        <v>430</v>
      </c>
      <c r="O745" s="584" t="s">
        <v>431</v>
      </c>
      <c r="P745" s="584" t="s">
        <v>432</v>
      </c>
      <c r="Q745" s="584" t="s">
        <v>668</v>
      </c>
      <c r="T745" s="271"/>
      <c r="U745" s="271"/>
      <c r="V745" s="271"/>
      <c r="W745" s="271"/>
      <c r="X745" s="271"/>
      <c r="Y745" s="52"/>
      <c r="AA745" s="14"/>
      <c r="AJ745" s="16"/>
      <c r="AK745" s="16"/>
      <c r="AL745" s="16"/>
      <c r="AM745" s="16"/>
    </row>
    <row r="746" spans="1:41" ht="15.75" customHeight="1">
      <c r="A746" s="70" t="s">
        <v>158</v>
      </c>
      <c r="B746" s="25" t="str">
        <f>B63</f>
        <v>SCÉNARIO ET DROITS ARTISTIQUES</v>
      </c>
      <c r="C746" s="138"/>
      <c r="D746" s="25"/>
      <c r="E746" s="25"/>
      <c r="F746" s="25"/>
      <c r="G746" s="25"/>
      <c r="H746" s="25"/>
      <c r="I746" s="25"/>
      <c r="J746" s="363"/>
      <c r="K746" s="364">
        <f>SUM(K747:K755)</f>
        <v>0</v>
      </c>
      <c r="L746" s="364">
        <f>SUM(L747:L755)</f>
        <v>0</v>
      </c>
      <c r="M746" s="364">
        <f>SUM(M747:M755)</f>
        <v>0</v>
      </c>
      <c r="N746" s="364">
        <f t="shared" ref="N746:P746" si="215">SUM(N747:N755)</f>
        <v>0</v>
      </c>
      <c r="O746" s="364">
        <f t="shared" si="215"/>
        <v>0</v>
      </c>
      <c r="P746" s="364">
        <f>SUM(P747:P755)</f>
        <v>0</v>
      </c>
      <c r="Q746" s="364">
        <f>SUM(Q747:Q755)</f>
        <v>0</v>
      </c>
      <c r="T746" s="271"/>
      <c r="U746" s="271"/>
      <c r="V746" s="271"/>
      <c r="W746" s="271"/>
      <c r="X746" s="271"/>
      <c r="Y746" s="52"/>
      <c r="AA746" s="14"/>
      <c r="AJ746" s="16"/>
      <c r="AK746" s="16"/>
      <c r="AL746" s="16"/>
      <c r="AM746" s="16"/>
    </row>
    <row r="747" spans="1:41" ht="15.75" customHeight="1">
      <c r="C747" s="144"/>
      <c r="D747" s="16"/>
      <c r="E747" s="16"/>
      <c r="G747" s="16"/>
      <c r="H747" s="16"/>
      <c r="I747" s="16"/>
      <c r="J747" s="365"/>
      <c r="K747" s="366"/>
      <c r="L747" s="366"/>
      <c r="M747" s="366"/>
      <c r="N747" s="366"/>
      <c r="O747" s="366"/>
      <c r="P747" s="366"/>
      <c r="Q747" s="366"/>
      <c r="T747" s="271"/>
      <c r="U747" s="271"/>
      <c r="V747" s="271"/>
      <c r="W747" s="271"/>
      <c r="X747" s="271"/>
      <c r="Y747" s="52"/>
      <c r="AA747" s="14"/>
      <c r="AJ747" s="16"/>
      <c r="AK747" s="16"/>
      <c r="AL747" s="16"/>
      <c r="AM747" s="16"/>
    </row>
    <row r="748" spans="1:41" ht="15.75" customHeight="1">
      <c r="A748" s="1">
        <v>1.1000000000000001</v>
      </c>
      <c r="B748" s="367" t="s">
        <v>152</v>
      </c>
      <c r="C748" s="357"/>
      <c r="D748" s="357"/>
      <c r="E748" s="357"/>
      <c r="F748" s="357"/>
      <c r="G748" s="357"/>
      <c r="H748" s="357"/>
      <c r="I748" s="357"/>
      <c r="J748" s="368"/>
      <c r="K748" s="369">
        <f>K64</f>
        <v>0</v>
      </c>
      <c r="L748" s="369">
        <f>L64</f>
        <v>0</v>
      </c>
      <c r="M748" s="369">
        <f>K748+L748</f>
        <v>0</v>
      </c>
      <c r="N748" s="369">
        <f>N64</f>
        <v>0</v>
      </c>
      <c r="O748" s="369">
        <f>O64</f>
        <v>0</v>
      </c>
      <c r="P748" s="369">
        <f>P64</f>
        <v>0</v>
      </c>
      <c r="Q748" s="369">
        <f>Q64</f>
        <v>0</v>
      </c>
      <c r="T748" s="271"/>
      <c r="U748" s="271"/>
      <c r="V748" s="271"/>
      <c r="W748" s="271"/>
      <c r="X748" s="271"/>
      <c r="Y748" s="52"/>
      <c r="AA748" s="14"/>
      <c r="AJ748" s="16"/>
      <c r="AK748" s="16"/>
      <c r="AL748" s="16"/>
      <c r="AM748" s="16"/>
    </row>
    <row r="749" spans="1:41" ht="15.75" customHeight="1">
      <c r="A749" s="1">
        <v>1.2</v>
      </c>
      <c r="B749" s="367" t="s">
        <v>395</v>
      </c>
      <c r="C749" s="357"/>
      <c r="D749" s="357"/>
      <c r="E749" s="357"/>
      <c r="F749" s="357"/>
      <c r="G749" s="357"/>
      <c r="H749" s="357"/>
      <c r="I749" s="357"/>
      <c r="J749" s="368"/>
      <c r="K749" s="369">
        <f>K73</f>
        <v>0</v>
      </c>
      <c r="L749" s="369">
        <f>L73</f>
        <v>0</v>
      </c>
      <c r="M749" s="369">
        <f t="shared" ref="M749:M754" si="216">K749+L749</f>
        <v>0</v>
      </c>
      <c r="N749" s="369">
        <f>N73</f>
        <v>0</v>
      </c>
      <c r="O749" s="369">
        <f>O73</f>
        <v>0</v>
      </c>
      <c r="P749" s="369">
        <f>P73</f>
        <v>0</v>
      </c>
      <c r="Q749" s="369">
        <f>Q73</f>
        <v>0</v>
      </c>
      <c r="T749" s="271"/>
      <c r="U749" s="271"/>
      <c r="V749" s="271"/>
      <c r="W749" s="271"/>
      <c r="X749" s="271"/>
      <c r="Y749" s="52"/>
      <c r="AA749" s="14"/>
      <c r="AJ749" s="16"/>
      <c r="AK749" s="16"/>
      <c r="AL749" s="16"/>
      <c r="AM749" s="16"/>
    </row>
    <row r="750" spans="1:41" ht="15.75" customHeight="1">
      <c r="A750" s="1">
        <v>1.3</v>
      </c>
      <c r="B750" s="367" t="s">
        <v>474</v>
      </c>
      <c r="C750" s="357"/>
      <c r="D750" s="357"/>
      <c r="E750" s="357"/>
      <c r="F750" s="357"/>
      <c r="G750" s="357"/>
      <c r="H750" s="357"/>
      <c r="I750" s="357"/>
      <c r="J750" s="368"/>
      <c r="K750" s="369">
        <f>K79</f>
        <v>0</v>
      </c>
      <c r="L750" s="369">
        <f>L79</f>
        <v>0</v>
      </c>
      <c r="M750" s="369">
        <f t="shared" si="216"/>
        <v>0</v>
      </c>
      <c r="N750" s="369">
        <f>N79</f>
        <v>0</v>
      </c>
      <c r="O750" s="369">
        <f>O79</f>
        <v>0</v>
      </c>
      <c r="P750" s="369">
        <f>P79</f>
        <v>0</v>
      </c>
      <c r="Q750" s="369">
        <f>Q79</f>
        <v>0</v>
      </c>
      <c r="T750" s="271"/>
      <c r="U750" s="271"/>
      <c r="V750" s="271"/>
      <c r="W750" s="271"/>
      <c r="X750" s="271"/>
      <c r="Y750" s="52"/>
      <c r="AA750" s="14"/>
      <c r="AJ750" s="16"/>
      <c r="AK750" s="16"/>
      <c r="AL750" s="16"/>
      <c r="AM750" s="16"/>
    </row>
    <row r="751" spans="1:41" ht="15.75" customHeight="1">
      <c r="A751" s="1">
        <v>1.4</v>
      </c>
      <c r="B751" s="367" t="s">
        <v>397</v>
      </c>
      <c r="C751" s="357"/>
      <c r="D751" s="357"/>
      <c r="E751" s="357"/>
      <c r="F751" s="357"/>
      <c r="G751" s="357"/>
      <c r="H751" s="357"/>
      <c r="I751" s="357"/>
      <c r="J751" s="368"/>
      <c r="K751" s="369">
        <f>K85</f>
        <v>0</v>
      </c>
      <c r="L751" s="369">
        <f>L85</f>
        <v>0</v>
      </c>
      <c r="M751" s="369">
        <f t="shared" si="216"/>
        <v>0</v>
      </c>
      <c r="N751" s="369">
        <f>N85</f>
        <v>0</v>
      </c>
      <c r="O751" s="369">
        <f>O85</f>
        <v>0</v>
      </c>
      <c r="P751" s="369">
        <f>P85</f>
        <v>0</v>
      </c>
      <c r="Q751" s="369">
        <f>Q85</f>
        <v>0</v>
      </c>
      <c r="T751" s="271"/>
      <c r="U751" s="271"/>
      <c r="V751" s="271"/>
      <c r="W751" s="271"/>
      <c r="X751" s="271"/>
      <c r="Y751" s="52"/>
      <c r="AA751" s="14"/>
      <c r="AJ751" s="16"/>
      <c r="AK751" s="16"/>
      <c r="AL751" s="16"/>
      <c r="AM751" s="16"/>
    </row>
    <row r="752" spans="1:41" s="32" customFormat="1" ht="15.75" customHeight="1">
      <c r="A752" s="1">
        <v>1.5</v>
      </c>
      <c r="B752" s="367" t="s">
        <v>398</v>
      </c>
      <c r="C752" s="357"/>
      <c r="D752" s="357"/>
      <c r="E752" s="357"/>
      <c r="F752" s="357"/>
      <c r="G752" s="357"/>
      <c r="H752" s="357"/>
      <c r="I752" s="357"/>
      <c r="J752" s="368"/>
      <c r="K752" s="369">
        <f>K91</f>
        <v>0</v>
      </c>
      <c r="L752" s="369">
        <f>L91</f>
        <v>0</v>
      </c>
      <c r="M752" s="369">
        <f t="shared" si="216"/>
        <v>0</v>
      </c>
      <c r="N752" s="369">
        <f>N91</f>
        <v>0</v>
      </c>
      <c r="O752" s="369">
        <f>O91</f>
        <v>0</v>
      </c>
      <c r="P752" s="369">
        <f>P91</f>
        <v>0</v>
      </c>
      <c r="Q752" s="369">
        <f>Q91</f>
        <v>0</v>
      </c>
      <c r="R752" s="56"/>
      <c r="S752" s="10"/>
      <c r="T752" s="271"/>
      <c r="U752" s="271"/>
      <c r="V752" s="271"/>
      <c r="W752" s="271"/>
      <c r="X752" s="271"/>
      <c r="Y752" s="52"/>
      <c r="Z752" s="53"/>
      <c r="AA752" s="14"/>
      <c r="AB752" s="15"/>
      <c r="AC752" s="16"/>
      <c r="AD752" s="17"/>
      <c r="AE752" s="17"/>
      <c r="AF752" s="16"/>
      <c r="AG752" s="16"/>
      <c r="AH752" s="16"/>
      <c r="AI752" s="16"/>
      <c r="AJ752" s="16"/>
      <c r="AK752" s="16"/>
      <c r="AL752" s="16"/>
      <c r="AM752" s="16"/>
      <c r="AN752" s="16"/>
      <c r="AO752" s="16"/>
    </row>
    <row r="753" spans="1:40" ht="15.75" customHeight="1">
      <c r="A753" s="1">
        <v>1.6</v>
      </c>
      <c r="B753" s="367" t="s">
        <v>399</v>
      </c>
      <c r="C753" s="357"/>
      <c r="D753" s="357"/>
      <c r="E753" s="357"/>
      <c r="F753" s="357"/>
      <c r="G753" s="357"/>
      <c r="H753" s="357"/>
      <c r="I753" s="357"/>
      <c r="J753" s="368"/>
      <c r="K753" s="369">
        <f>K99</f>
        <v>0</v>
      </c>
      <c r="L753" s="369">
        <f>L99</f>
        <v>0</v>
      </c>
      <c r="M753" s="369">
        <f t="shared" si="216"/>
        <v>0</v>
      </c>
      <c r="N753" s="369">
        <f>N99</f>
        <v>0</v>
      </c>
      <c r="O753" s="369">
        <f>O99</f>
        <v>0</v>
      </c>
      <c r="P753" s="369">
        <f>P99</f>
        <v>0</v>
      </c>
      <c r="Q753" s="369">
        <f>Q99</f>
        <v>0</v>
      </c>
      <c r="T753" s="271"/>
      <c r="U753" s="271"/>
      <c r="V753" s="271"/>
      <c r="W753" s="271"/>
      <c r="X753" s="271"/>
      <c r="Y753" s="52"/>
      <c r="AA753" s="14"/>
      <c r="AJ753" s="16"/>
      <c r="AK753" s="16"/>
      <c r="AL753" s="16"/>
      <c r="AM753" s="16"/>
    </row>
    <row r="754" spans="1:40" ht="15.75" customHeight="1">
      <c r="A754" s="1">
        <v>1.7</v>
      </c>
      <c r="B754" s="367" t="s">
        <v>401</v>
      </c>
      <c r="C754" s="357"/>
      <c r="D754" s="357"/>
      <c r="E754" s="357"/>
      <c r="F754" s="357"/>
      <c r="G754" s="357"/>
      <c r="H754" s="357"/>
      <c r="I754" s="357"/>
      <c r="J754" s="368"/>
      <c r="K754" s="369">
        <f>K104</f>
        <v>0</v>
      </c>
      <c r="L754" s="369">
        <f>L104</f>
        <v>0</v>
      </c>
      <c r="M754" s="369">
        <f t="shared" si="216"/>
        <v>0</v>
      </c>
      <c r="N754" s="369">
        <f>N104</f>
        <v>0</v>
      </c>
      <c r="O754" s="369">
        <f>O104</f>
        <v>0</v>
      </c>
      <c r="P754" s="369">
        <f>P104</f>
        <v>0</v>
      </c>
      <c r="Q754" s="369">
        <f>Q104</f>
        <v>0</v>
      </c>
      <c r="T754" s="271"/>
      <c r="U754" s="271"/>
      <c r="V754" s="271"/>
      <c r="W754" s="271"/>
      <c r="X754" s="271"/>
      <c r="Y754" s="52"/>
      <c r="AA754" s="14"/>
      <c r="AJ754" s="16"/>
      <c r="AK754" s="16"/>
      <c r="AL754" s="16"/>
      <c r="AM754" s="16"/>
    </row>
    <row r="755" spans="1:40" ht="15.75" customHeight="1">
      <c r="B755" s="162"/>
      <c r="C755" s="144"/>
      <c r="D755" s="16"/>
      <c r="E755" s="16"/>
      <c r="G755" s="16"/>
      <c r="H755" s="16"/>
      <c r="I755" s="16"/>
      <c r="J755" s="365"/>
      <c r="K755" s="366"/>
      <c r="L755" s="366"/>
      <c r="M755" s="366"/>
      <c r="N755" s="366"/>
      <c r="O755" s="366"/>
      <c r="P755" s="366"/>
      <c r="Q755" s="366"/>
      <c r="T755" s="271"/>
      <c r="U755" s="271"/>
      <c r="V755" s="271"/>
      <c r="W755" s="271"/>
      <c r="X755" s="271"/>
      <c r="Y755" s="52"/>
      <c r="AA755" s="14"/>
      <c r="AJ755" s="16"/>
      <c r="AK755" s="16"/>
      <c r="AL755" s="16"/>
      <c r="AM755" s="16"/>
    </row>
    <row r="756" spans="1:40" ht="15.75" customHeight="1">
      <c r="A756" s="70" t="s">
        <v>147</v>
      </c>
      <c r="B756" s="336" t="str">
        <f>B115</f>
        <v>PERSONNEL</v>
      </c>
      <c r="C756" s="138"/>
      <c r="D756" s="25"/>
      <c r="E756" s="25"/>
      <c r="F756" s="25"/>
      <c r="G756" s="25"/>
      <c r="H756" s="25"/>
      <c r="I756" s="25"/>
      <c r="J756" s="370"/>
      <c r="K756" s="364">
        <f>SUM(K757:K763)</f>
        <v>0</v>
      </c>
      <c r="L756" s="364">
        <f t="shared" ref="L756:P756" si="217">SUM(L757:L763)</f>
        <v>0</v>
      </c>
      <c r="M756" s="364">
        <f t="shared" si="217"/>
        <v>0</v>
      </c>
      <c r="N756" s="364">
        <f t="shared" si="217"/>
        <v>0</v>
      </c>
      <c r="O756" s="364">
        <f t="shared" si="217"/>
        <v>0</v>
      </c>
      <c r="P756" s="364">
        <f>SUM(P757:P763)</f>
        <v>0</v>
      </c>
      <c r="Q756" s="364">
        <f>SUM(Q757:Q763)</f>
        <v>0</v>
      </c>
      <c r="T756" s="271"/>
      <c r="U756" s="271"/>
      <c r="V756" s="271"/>
      <c r="W756" s="271"/>
      <c r="X756" s="271"/>
      <c r="Y756" s="52"/>
      <c r="AA756" s="14"/>
      <c r="AJ756" s="16"/>
      <c r="AK756" s="16"/>
      <c r="AL756" s="16"/>
      <c r="AM756" s="16"/>
    </row>
    <row r="757" spans="1:40" ht="15.75" customHeight="1">
      <c r="B757" s="162"/>
      <c r="C757" s="144"/>
      <c r="D757" s="16"/>
      <c r="E757" s="16"/>
      <c r="G757" s="16"/>
      <c r="H757" s="16"/>
      <c r="I757" s="16"/>
      <c r="J757" s="371"/>
      <c r="K757" s="366"/>
      <c r="L757" s="366"/>
      <c r="M757" s="366"/>
      <c r="N757" s="366"/>
      <c r="O757" s="366"/>
      <c r="P757" s="366"/>
      <c r="Q757" s="366"/>
      <c r="T757" s="271"/>
      <c r="U757" s="271"/>
      <c r="V757" s="271"/>
      <c r="W757" s="271"/>
      <c r="X757" s="271"/>
      <c r="Y757" s="52"/>
      <c r="AA757" s="14"/>
      <c r="AJ757" s="16"/>
      <c r="AK757" s="16"/>
      <c r="AL757" s="16"/>
      <c r="AM757" s="16"/>
    </row>
    <row r="758" spans="1:40" ht="15.75" customHeight="1">
      <c r="A758" s="1">
        <v>2.1</v>
      </c>
      <c r="B758" s="367" t="s">
        <v>475</v>
      </c>
      <c r="C758" s="357"/>
      <c r="D758" s="357"/>
      <c r="E758" s="357"/>
      <c r="F758" s="357"/>
      <c r="G758" s="357"/>
      <c r="H758" s="357"/>
      <c r="I758" s="357"/>
      <c r="J758" s="372"/>
      <c r="K758" s="369">
        <f>K116</f>
        <v>0</v>
      </c>
      <c r="L758" s="369">
        <f>L116</f>
        <v>0</v>
      </c>
      <c r="M758" s="369">
        <f>K758+L758</f>
        <v>0</v>
      </c>
      <c r="N758" s="369">
        <f>N116</f>
        <v>0</v>
      </c>
      <c r="O758" s="369">
        <f>O116</f>
        <v>0</v>
      </c>
      <c r="P758" s="369">
        <f>P116</f>
        <v>0</v>
      </c>
      <c r="Q758" s="369">
        <f>Q116</f>
        <v>0</v>
      </c>
      <c r="T758" s="271"/>
      <c r="U758" s="271"/>
      <c r="V758" s="271"/>
      <c r="W758" s="271"/>
      <c r="X758" s="271"/>
      <c r="Y758" s="52"/>
      <c r="AA758" s="14"/>
      <c r="AJ758" s="16"/>
      <c r="AK758" s="16"/>
      <c r="AL758" s="16"/>
      <c r="AM758" s="16"/>
    </row>
    <row r="759" spans="1:40" ht="15.75" customHeight="1">
      <c r="A759" s="1">
        <v>2.2000000000000002</v>
      </c>
      <c r="B759" s="367" t="s">
        <v>442</v>
      </c>
      <c r="C759" s="357"/>
      <c r="D759" s="357"/>
      <c r="E759" s="357"/>
      <c r="F759" s="357"/>
      <c r="G759" s="357"/>
      <c r="H759" s="357"/>
      <c r="I759" s="357"/>
      <c r="J759" s="372"/>
      <c r="K759" s="369">
        <f>K122</f>
        <v>0</v>
      </c>
      <c r="L759" s="369">
        <f>L122</f>
        <v>0</v>
      </c>
      <c r="M759" s="369">
        <f>K759+L759</f>
        <v>0</v>
      </c>
      <c r="N759" s="369">
        <f>N122</f>
        <v>0</v>
      </c>
      <c r="O759" s="369">
        <f>O122</f>
        <v>0</v>
      </c>
      <c r="P759" s="369">
        <f>P122</f>
        <v>0</v>
      </c>
      <c r="Q759" s="369">
        <f>Q122</f>
        <v>0</v>
      </c>
      <c r="T759" s="271"/>
      <c r="U759" s="271"/>
      <c r="V759" s="271"/>
      <c r="W759" s="271"/>
      <c r="X759" s="271"/>
      <c r="Y759" s="52"/>
      <c r="AA759" s="14"/>
      <c r="AJ759" s="16"/>
      <c r="AK759" s="16"/>
      <c r="AL759" s="16"/>
      <c r="AM759" s="16"/>
    </row>
    <row r="760" spans="1:40" ht="15.75" customHeight="1">
      <c r="A760" s="1">
        <v>2.2999999999999998</v>
      </c>
      <c r="B760" s="367" t="s">
        <v>402</v>
      </c>
      <c r="C760" s="357"/>
      <c r="D760" s="357"/>
      <c r="E760" s="357"/>
      <c r="F760" s="357"/>
      <c r="G760" s="357"/>
      <c r="H760" s="357"/>
      <c r="I760" s="357"/>
      <c r="J760" s="372"/>
      <c r="K760" s="369">
        <f>K127+K146+K166+K182+K200+K219</f>
        <v>0</v>
      </c>
      <c r="L760" s="369">
        <f>L127+L146+L166+L182+L200+L219</f>
        <v>0</v>
      </c>
      <c r="M760" s="369">
        <f>K760+L760</f>
        <v>0</v>
      </c>
      <c r="N760" s="369">
        <f>N127+N146+N166+N182+N200+N219</f>
        <v>0</v>
      </c>
      <c r="O760" s="369">
        <f>O127+O146+O166+O182+O200+O219</f>
        <v>0</v>
      </c>
      <c r="P760" s="369">
        <f>P127+P146+P166+P182+P200+P219</f>
        <v>0</v>
      </c>
      <c r="Q760" s="369">
        <f>Q127+Q146+Q166+Q182+Q200+Q219</f>
        <v>0</v>
      </c>
      <c r="T760" s="271"/>
      <c r="U760" s="271"/>
      <c r="V760" s="271"/>
      <c r="W760" s="271"/>
      <c r="X760" s="271"/>
      <c r="Y760" s="52"/>
      <c r="AA760" s="14"/>
      <c r="AJ760" s="16"/>
      <c r="AK760" s="16"/>
      <c r="AL760" s="16"/>
      <c r="AM760" s="16"/>
    </row>
    <row r="761" spans="1:40" ht="15.75" customHeight="1">
      <c r="A761" s="1">
        <v>2.4</v>
      </c>
      <c r="B761" s="367" t="s">
        <v>76</v>
      </c>
      <c r="C761" s="357"/>
      <c r="D761" s="357"/>
      <c r="E761" s="357"/>
      <c r="F761" s="357"/>
      <c r="G761" s="356"/>
      <c r="H761" s="356"/>
      <c r="I761" s="356"/>
      <c r="J761" s="372"/>
      <c r="K761" s="369">
        <f>K229+K249+K261+K278</f>
        <v>0</v>
      </c>
      <c r="L761" s="369">
        <f>L229+L249+L261+L278</f>
        <v>0</v>
      </c>
      <c r="M761" s="369">
        <f>K761+L761</f>
        <v>0</v>
      </c>
      <c r="N761" s="369">
        <f>N229+N249+N261+N278</f>
        <v>0</v>
      </c>
      <c r="O761" s="369">
        <f>O229+O249+O261+O278</f>
        <v>0</v>
      </c>
      <c r="P761" s="369">
        <f>P229+P249+P261+P278</f>
        <v>0</v>
      </c>
      <c r="Q761" s="369">
        <f>Q229+Q249+Q261+Q278</f>
        <v>0</v>
      </c>
      <c r="T761" s="271"/>
      <c r="U761" s="271"/>
      <c r="V761" s="271"/>
      <c r="W761" s="271"/>
      <c r="X761" s="271"/>
      <c r="AA761" s="14"/>
      <c r="AJ761" s="16"/>
      <c r="AK761" s="16"/>
      <c r="AL761" s="16"/>
      <c r="AM761" s="16"/>
    </row>
    <row r="762" spans="1:40" ht="15.75" customHeight="1">
      <c r="A762" s="1">
        <v>2.5</v>
      </c>
      <c r="B762" s="367" t="s">
        <v>403</v>
      </c>
      <c r="C762" s="357"/>
      <c r="D762" s="357"/>
      <c r="E762" s="357"/>
      <c r="F762" s="357"/>
      <c r="G762" s="356"/>
      <c r="H762" s="356"/>
      <c r="I762" s="356"/>
      <c r="J762" s="372"/>
      <c r="K762" s="369">
        <f>K293+K303+K313+K321</f>
        <v>0</v>
      </c>
      <c r="L762" s="369">
        <f>L293+L303+L313+L321</f>
        <v>0</v>
      </c>
      <c r="M762" s="369">
        <f>K762+L762</f>
        <v>0</v>
      </c>
      <c r="N762" s="369">
        <f>N293+N303+N313+N321</f>
        <v>0</v>
      </c>
      <c r="O762" s="369">
        <f>O293+O303+O313+O321</f>
        <v>0</v>
      </c>
      <c r="P762" s="369">
        <f>P293+P303+P313+P321</f>
        <v>0</v>
      </c>
      <c r="Q762" s="369">
        <f>Q293+Q303+Q313+Q321</f>
        <v>0</v>
      </c>
      <c r="R762" s="19"/>
      <c r="T762" s="271"/>
      <c r="U762" s="271"/>
      <c r="V762" s="271"/>
      <c r="W762" s="271"/>
      <c r="X762" s="271"/>
      <c r="AA762" s="14"/>
      <c r="AJ762" s="16"/>
      <c r="AK762" s="16"/>
      <c r="AL762" s="16"/>
      <c r="AM762" s="16"/>
    </row>
    <row r="763" spans="1:40" ht="15.75" customHeight="1">
      <c r="B763" s="162"/>
      <c r="C763" s="144"/>
      <c r="D763" s="16"/>
      <c r="E763" s="16"/>
      <c r="H763" s="145"/>
      <c r="I763" s="145"/>
      <c r="J763" s="371"/>
      <c r="K763" s="366"/>
      <c r="L763" s="366"/>
      <c r="M763" s="366"/>
      <c r="N763" s="366"/>
      <c r="O763" s="366"/>
      <c r="P763" s="366"/>
      <c r="Q763" s="366"/>
      <c r="T763" s="271"/>
      <c r="U763" s="271"/>
      <c r="V763" s="271"/>
      <c r="W763" s="271"/>
      <c r="X763" s="271"/>
      <c r="AA763" s="14"/>
      <c r="AJ763" s="16"/>
      <c r="AK763" s="16"/>
      <c r="AL763" s="16"/>
      <c r="AM763" s="16"/>
    </row>
    <row r="764" spans="1:40" ht="15.75" customHeight="1">
      <c r="A764" s="70" t="s">
        <v>143</v>
      </c>
      <c r="B764" s="336" t="str">
        <f>B334</f>
        <v>INTERPRÉTATION</v>
      </c>
      <c r="C764" s="138"/>
      <c r="D764" s="25"/>
      <c r="E764" s="25"/>
      <c r="F764" s="25"/>
      <c r="G764" s="140"/>
      <c r="H764" s="140"/>
      <c r="I764" s="140"/>
      <c r="J764" s="370"/>
      <c r="K764" s="364">
        <f t="shared" ref="K764:P764" si="218">SUM(K765:K770)</f>
        <v>0</v>
      </c>
      <c r="L764" s="364">
        <f t="shared" si="218"/>
        <v>0</v>
      </c>
      <c r="M764" s="364">
        <f t="shared" si="218"/>
        <v>0</v>
      </c>
      <c r="N764" s="364">
        <f t="shared" si="218"/>
        <v>0</v>
      </c>
      <c r="O764" s="364">
        <f t="shared" si="218"/>
        <v>0</v>
      </c>
      <c r="P764" s="364">
        <f t="shared" si="218"/>
        <v>0</v>
      </c>
      <c r="Q764" s="364">
        <f>SUM(Q765:Q770)</f>
        <v>0</v>
      </c>
      <c r="T764" s="271"/>
      <c r="U764" s="271"/>
      <c r="V764" s="271"/>
      <c r="W764" s="271"/>
      <c r="X764" s="271"/>
      <c r="AA764" s="14"/>
      <c r="AJ764" s="162"/>
      <c r="AK764" s="19"/>
      <c r="AL764" s="20"/>
      <c r="AM764" s="16"/>
      <c r="AN764" s="17"/>
    </row>
    <row r="765" spans="1:40" ht="15.75" customHeight="1">
      <c r="B765" s="162"/>
      <c r="C765" s="144"/>
      <c r="D765" s="16"/>
      <c r="E765" s="16"/>
      <c r="H765" s="145"/>
      <c r="I765" s="145"/>
      <c r="J765" s="371"/>
      <c r="K765" s="366"/>
      <c r="L765" s="366"/>
      <c r="M765" s="366"/>
      <c r="N765" s="366"/>
      <c r="O765" s="366"/>
      <c r="P765" s="375"/>
      <c r="Q765" s="375"/>
      <c r="T765" s="271"/>
      <c r="U765" s="271"/>
      <c r="V765" s="271"/>
      <c r="W765" s="271"/>
      <c r="X765" s="271"/>
      <c r="AA765" s="14"/>
      <c r="AJ765" s="162"/>
      <c r="AK765" s="19"/>
      <c r="AL765" s="20"/>
      <c r="AM765" s="16"/>
      <c r="AN765" s="17"/>
    </row>
    <row r="766" spans="1:40" ht="15.75" customHeight="1">
      <c r="A766" s="1">
        <v>3.1</v>
      </c>
      <c r="B766" s="367" t="s">
        <v>404</v>
      </c>
      <c r="C766" s="357"/>
      <c r="D766" s="357"/>
      <c r="E766" s="357"/>
      <c r="F766" s="357"/>
      <c r="G766" s="356"/>
      <c r="H766" s="356"/>
      <c r="I766" s="356"/>
      <c r="J766" s="373"/>
      <c r="K766" s="374">
        <f>K335</f>
        <v>0</v>
      </c>
      <c r="L766" s="374">
        <f>L335</f>
        <v>0</v>
      </c>
      <c r="M766" s="369">
        <f>K766+L766</f>
        <v>0</v>
      </c>
      <c r="N766" s="374">
        <f>N335</f>
        <v>0</v>
      </c>
      <c r="O766" s="374">
        <f>O335</f>
        <v>0</v>
      </c>
      <c r="P766" s="369">
        <f>P335</f>
        <v>0</v>
      </c>
      <c r="Q766" s="369">
        <f>Q335</f>
        <v>0</v>
      </c>
      <c r="T766" s="271"/>
      <c r="U766" s="271"/>
      <c r="V766" s="271"/>
      <c r="W766" s="271"/>
      <c r="X766" s="271"/>
      <c r="AA766" s="14"/>
      <c r="AJ766" s="162"/>
      <c r="AK766" s="19"/>
      <c r="AL766" s="20"/>
      <c r="AM766" s="16"/>
      <c r="AN766" s="17"/>
    </row>
    <row r="767" spans="1:40" ht="15.75" customHeight="1">
      <c r="A767" s="1">
        <v>3.2</v>
      </c>
      <c r="B767" s="367" t="s">
        <v>405</v>
      </c>
      <c r="C767" s="357"/>
      <c r="D767" s="357"/>
      <c r="E767" s="357"/>
      <c r="F767" s="357"/>
      <c r="G767" s="356"/>
      <c r="H767" s="356"/>
      <c r="I767" s="356"/>
      <c r="J767" s="373"/>
      <c r="K767" s="374">
        <f>K349</f>
        <v>0</v>
      </c>
      <c r="L767" s="374">
        <f>L349</f>
        <v>0</v>
      </c>
      <c r="M767" s="369">
        <f>K767+L767</f>
        <v>0</v>
      </c>
      <c r="N767" s="374">
        <f>N349</f>
        <v>0</v>
      </c>
      <c r="O767" s="374">
        <f>O349</f>
        <v>0</v>
      </c>
      <c r="P767" s="369">
        <f>P349</f>
        <v>0</v>
      </c>
      <c r="Q767" s="369">
        <f>Q349</f>
        <v>0</v>
      </c>
      <c r="T767" s="271"/>
      <c r="U767" s="271"/>
      <c r="V767" s="271"/>
      <c r="W767" s="271"/>
      <c r="X767" s="271"/>
      <c r="AA767" s="14"/>
      <c r="AJ767" s="162"/>
      <c r="AK767" s="19"/>
      <c r="AL767" s="20"/>
      <c r="AM767" s="16"/>
      <c r="AN767" s="17"/>
    </row>
    <row r="768" spans="1:40" ht="15.75" customHeight="1">
      <c r="A768" s="1">
        <v>3.3</v>
      </c>
      <c r="B768" s="367" t="s">
        <v>610</v>
      </c>
      <c r="C768" s="357"/>
      <c r="D768" s="357"/>
      <c r="E768" s="357"/>
      <c r="F768" s="357"/>
      <c r="G768" s="356"/>
      <c r="H768" s="356"/>
      <c r="I768" s="356"/>
      <c r="J768" s="373"/>
      <c r="K768" s="374">
        <f>K368</f>
        <v>0</v>
      </c>
      <c r="L768" s="374">
        <f>L368</f>
        <v>0</v>
      </c>
      <c r="M768" s="369">
        <f>K768+L768</f>
        <v>0</v>
      </c>
      <c r="N768" s="374">
        <f>N368</f>
        <v>0</v>
      </c>
      <c r="O768" s="374">
        <f>O368</f>
        <v>0</v>
      </c>
      <c r="P768" s="369">
        <f>P368</f>
        <v>0</v>
      </c>
      <c r="Q768" s="369">
        <f>Q368</f>
        <v>0</v>
      </c>
      <c r="T768" s="271"/>
      <c r="U768" s="271"/>
      <c r="V768" s="271"/>
      <c r="W768" s="271"/>
      <c r="X768" s="271"/>
      <c r="AA768" s="14"/>
      <c r="AJ768" s="162"/>
      <c r="AK768" s="19"/>
      <c r="AL768" s="20"/>
      <c r="AM768" s="16"/>
      <c r="AN768" s="17"/>
    </row>
    <row r="769" spans="1:40" ht="15.75" customHeight="1">
      <c r="A769" s="1">
        <v>3.4</v>
      </c>
      <c r="B769" s="367" t="s">
        <v>406</v>
      </c>
      <c r="C769" s="357"/>
      <c r="D769" s="357"/>
      <c r="E769" s="357"/>
      <c r="F769" s="357"/>
      <c r="G769" s="356"/>
      <c r="H769" s="356"/>
      <c r="I769" s="356"/>
      <c r="J769" s="373"/>
      <c r="K769" s="374">
        <f>K378</f>
        <v>0</v>
      </c>
      <c r="L769" s="374">
        <f>L378</f>
        <v>0</v>
      </c>
      <c r="M769" s="369">
        <f>K769+L769</f>
        <v>0</v>
      </c>
      <c r="N769" s="374">
        <f>N378</f>
        <v>0</v>
      </c>
      <c r="O769" s="374">
        <f>O378</f>
        <v>0</v>
      </c>
      <c r="P769" s="369">
        <f>P378</f>
        <v>0</v>
      </c>
      <c r="Q769" s="369">
        <f>Q378</f>
        <v>0</v>
      </c>
      <c r="T769" s="271"/>
      <c r="U769" s="271"/>
      <c r="V769" s="271"/>
      <c r="W769" s="271"/>
      <c r="X769" s="271"/>
      <c r="AA769" s="14"/>
      <c r="AJ769" s="162"/>
      <c r="AK769" s="19"/>
      <c r="AL769" s="20"/>
      <c r="AM769" s="16"/>
      <c r="AN769" s="17"/>
    </row>
    <row r="770" spans="1:40" ht="15.75" customHeight="1">
      <c r="B770" s="162"/>
      <c r="C770" s="144"/>
      <c r="D770" s="16"/>
      <c r="E770" s="16"/>
      <c r="H770" s="145"/>
      <c r="I770" s="145"/>
      <c r="J770" s="371"/>
      <c r="K770" s="366"/>
      <c r="L770" s="366"/>
      <c r="M770" s="366"/>
      <c r="N770" s="366"/>
      <c r="O770" s="366"/>
      <c r="P770" s="577"/>
      <c r="Q770" s="577"/>
      <c r="T770" s="271"/>
      <c r="U770" s="271"/>
      <c r="V770" s="271"/>
      <c r="W770" s="271"/>
      <c r="X770" s="271"/>
      <c r="AA770" s="14"/>
      <c r="AJ770" s="162"/>
      <c r="AK770" s="19"/>
      <c r="AL770" s="20"/>
      <c r="AM770" s="16"/>
      <c r="AN770" s="17"/>
    </row>
    <row r="771" spans="1:40" ht="15.75" customHeight="1">
      <c r="A771" s="70" t="s">
        <v>144</v>
      </c>
      <c r="B771" s="336" t="str">
        <f>B385</f>
        <v>CHARGES SOCIALES</v>
      </c>
      <c r="C771" s="138"/>
      <c r="D771" s="25"/>
      <c r="E771" s="25"/>
      <c r="F771" s="25"/>
      <c r="G771" s="140"/>
      <c r="H771" s="140"/>
      <c r="I771" s="140"/>
      <c r="J771" s="370">
        <f>SUM(J773:J775)</f>
        <v>0</v>
      </c>
      <c r="K771" s="364">
        <f t="shared" ref="K771:P771" si="219">SUM(K772:K775)</f>
        <v>0</v>
      </c>
      <c r="L771" s="364">
        <f t="shared" si="219"/>
        <v>0</v>
      </c>
      <c r="M771" s="364">
        <f t="shared" si="219"/>
        <v>0</v>
      </c>
      <c r="N771" s="364">
        <f t="shared" si="219"/>
        <v>0</v>
      </c>
      <c r="O771" s="364">
        <f t="shared" si="219"/>
        <v>0</v>
      </c>
      <c r="P771" s="364">
        <f t="shared" si="219"/>
        <v>0</v>
      </c>
      <c r="Q771" s="364">
        <f>SUM(Q772:Q775)</f>
        <v>0</v>
      </c>
      <c r="T771" s="271"/>
      <c r="U771" s="271"/>
      <c r="V771" s="271"/>
      <c r="W771" s="271"/>
      <c r="X771" s="271"/>
      <c r="AA771" s="14"/>
      <c r="AJ771" s="162"/>
      <c r="AK771" s="19"/>
      <c r="AL771" s="20"/>
      <c r="AM771" s="16"/>
      <c r="AN771" s="17"/>
    </row>
    <row r="772" spans="1:40" ht="15.75" customHeight="1">
      <c r="B772" s="162"/>
      <c r="C772" s="144"/>
      <c r="D772" s="16"/>
      <c r="E772" s="16"/>
      <c r="H772" s="145"/>
      <c r="I772" s="145"/>
      <c r="J772" s="371"/>
      <c r="K772" s="375"/>
      <c r="L772" s="366"/>
      <c r="M772" s="366"/>
      <c r="N772" s="366"/>
      <c r="O772" s="366"/>
      <c r="P772" s="366"/>
      <c r="Q772" s="366"/>
      <c r="T772" s="271"/>
      <c r="U772" s="271"/>
      <c r="V772" s="271"/>
      <c r="W772" s="271"/>
      <c r="X772" s="271"/>
      <c r="AA772" s="14"/>
      <c r="AJ772" s="16"/>
      <c r="AK772" s="16"/>
      <c r="AL772" s="16"/>
      <c r="AM772" s="16"/>
    </row>
    <row r="773" spans="1:40" ht="15.75" customHeight="1">
      <c r="A773" s="1">
        <v>4.0999999999999996</v>
      </c>
      <c r="B773" s="376" t="s">
        <v>407</v>
      </c>
      <c r="C773" s="357"/>
      <c r="D773" s="357"/>
      <c r="E773" s="357"/>
      <c r="F773" s="357"/>
      <c r="G773" s="356"/>
      <c r="H773" s="356"/>
      <c r="I773" s="356"/>
      <c r="J773" s="372"/>
      <c r="K773" s="369">
        <f>K386</f>
        <v>0</v>
      </c>
      <c r="L773" s="369">
        <f>L386</f>
        <v>0</v>
      </c>
      <c r="M773" s="377">
        <f>K773+L773</f>
        <v>0</v>
      </c>
      <c r="N773" s="369">
        <f>N386</f>
        <v>0</v>
      </c>
      <c r="O773" s="369">
        <f>O386</f>
        <v>0</v>
      </c>
      <c r="P773" s="369">
        <f>P386</f>
        <v>0</v>
      </c>
      <c r="Q773" s="369">
        <f>Q386</f>
        <v>0</v>
      </c>
      <c r="T773" s="271"/>
      <c r="U773" s="271"/>
      <c r="V773" s="271"/>
      <c r="W773" s="271"/>
      <c r="X773" s="271"/>
      <c r="AA773" s="14"/>
    </row>
    <row r="774" spans="1:40" ht="15.75" customHeight="1">
      <c r="A774" s="1">
        <v>4.2</v>
      </c>
      <c r="B774" s="367" t="s">
        <v>611</v>
      </c>
      <c r="C774" s="357"/>
      <c r="D774" s="357"/>
      <c r="E774" s="357"/>
      <c r="F774" s="357"/>
      <c r="G774" s="356"/>
      <c r="H774" s="356"/>
      <c r="I774" s="356"/>
      <c r="J774" s="372">
        <f>M395</f>
        <v>0</v>
      </c>
      <c r="K774" s="369">
        <f>K395</f>
        <v>0</v>
      </c>
      <c r="L774" s="369">
        <f>L395</f>
        <v>0</v>
      </c>
      <c r="M774" s="377">
        <f>K774+L774</f>
        <v>0</v>
      </c>
      <c r="N774" s="369">
        <f>N395</f>
        <v>0</v>
      </c>
      <c r="O774" s="369">
        <f>O395</f>
        <v>0</v>
      </c>
      <c r="P774" s="369">
        <f>P395</f>
        <v>0</v>
      </c>
      <c r="Q774" s="369">
        <f>Q395</f>
        <v>0</v>
      </c>
      <c r="T774" s="271"/>
      <c r="U774" s="271"/>
      <c r="V774" s="271"/>
      <c r="W774" s="271"/>
      <c r="X774" s="271"/>
      <c r="AA774" s="14"/>
    </row>
    <row r="775" spans="1:40" ht="15.75" customHeight="1">
      <c r="B775" s="162"/>
      <c r="C775" s="144"/>
      <c r="D775" s="16"/>
      <c r="E775" s="16"/>
      <c r="H775" s="145"/>
      <c r="I775" s="145"/>
      <c r="J775" s="371"/>
      <c r="K775" s="366"/>
      <c r="L775" s="366"/>
      <c r="M775" s="366"/>
      <c r="N775" s="366"/>
      <c r="O775" s="366"/>
      <c r="P775" s="366"/>
      <c r="Q775" s="366"/>
      <c r="T775" s="271"/>
      <c r="U775" s="271"/>
      <c r="V775" s="271"/>
      <c r="W775" s="271"/>
      <c r="X775" s="271"/>
      <c r="AA775" s="14"/>
    </row>
    <row r="776" spans="1:40" ht="15.75" customHeight="1">
      <c r="A776" s="70" t="s">
        <v>127</v>
      </c>
      <c r="B776" s="336" t="str">
        <f>B404</f>
        <v>DÉCORS ET COSTUMES</v>
      </c>
      <c r="C776" s="138"/>
      <c r="D776" s="25"/>
      <c r="E776" s="25"/>
      <c r="F776" s="25"/>
      <c r="G776" s="140"/>
      <c r="H776" s="140"/>
      <c r="I776" s="140"/>
      <c r="J776" s="370"/>
      <c r="K776" s="364">
        <f>SUM(K778:K784)</f>
        <v>0</v>
      </c>
      <c r="L776" s="364">
        <f t="shared" ref="L776:P776" si="220">SUM(L778:L784)</f>
        <v>0</v>
      </c>
      <c r="M776" s="364">
        <f t="shared" si="220"/>
        <v>0</v>
      </c>
      <c r="N776" s="364">
        <f t="shared" si="220"/>
        <v>0</v>
      </c>
      <c r="O776" s="364">
        <f t="shared" si="220"/>
        <v>0</v>
      </c>
      <c r="P776" s="364">
        <f t="shared" si="220"/>
        <v>0</v>
      </c>
      <c r="Q776" s="364">
        <f>SUM(Q778:Q784)</f>
        <v>0</v>
      </c>
      <c r="T776" s="271"/>
      <c r="U776" s="271"/>
      <c r="V776" s="271"/>
      <c r="W776" s="271"/>
      <c r="X776" s="271"/>
      <c r="AA776" s="14"/>
    </row>
    <row r="777" spans="1:40" ht="15.75" customHeight="1">
      <c r="B777" s="162"/>
      <c r="C777" s="144"/>
      <c r="D777" s="16"/>
      <c r="E777" s="16"/>
      <c r="H777" s="145"/>
      <c r="I777" s="145"/>
      <c r="J777" s="371"/>
      <c r="K777" s="366"/>
      <c r="L777" s="366"/>
      <c r="M777" s="366"/>
      <c r="N777" s="366"/>
      <c r="O777" s="366"/>
      <c r="P777" s="366"/>
      <c r="Q777" s="366"/>
      <c r="T777" s="271"/>
      <c r="U777" s="271"/>
      <c r="V777" s="271"/>
      <c r="W777" s="271"/>
      <c r="X777" s="271"/>
      <c r="AA777" s="14"/>
    </row>
    <row r="778" spans="1:40" ht="15.75" customHeight="1">
      <c r="A778" s="1">
        <v>5.0999999999999996</v>
      </c>
      <c r="B778" s="367" t="s">
        <v>408</v>
      </c>
      <c r="C778" s="357"/>
      <c r="D778" s="357"/>
      <c r="E778" s="357"/>
      <c r="F778" s="357"/>
      <c r="G778" s="356"/>
      <c r="H778" s="356"/>
      <c r="I778" s="356"/>
      <c r="J778" s="372"/>
      <c r="K778" s="369">
        <f>K405</f>
        <v>0</v>
      </c>
      <c r="L778" s="369">
        <f>L405</f>
        <v>0</v>
      </c>
      <c r="M778" s="369">
        <f>K778+L778</f>
        <v>0</v>
      </c>
      <c r="N778" s="369">
        <f>N405</f>
        <v>0</v>
      </c>
      <c r="O778" s="369">
        <f>O405</f>
        <v>0</v>
      </c>
      <c r="P778" s="369">
        <f>P405</f>
        <v>0</v>
      </c>
      <c r="Q778" s="369">
        <f>Q405</f>
        <v>0</v>
      </c>
      <c r="T778" s="271"/>
      <c r="U778" s="271"/>
      <c r="V778" s="271"/>
      <c r="W778" s="271"/>
      <c r="X778" s="271"/>
      <c r="AA778" s="14"/>
    </row>
    <row r="779" spans="1:40" ht="15.75" customHeight="1">
      <c r="A779" s="1">
        <v>5.2</v>
      </c>
      <c r="B779" s="367" t="s">
        <v>409</v>
      </c>
      <c r="C779" s="357"/>
      <c r="D779" s="357"/>
      <c r="E779" s="357"/>
      <c r="F779" s="357"/>
      <c r="G779" s="356"/>
      <c r="H779" s="356"/>
      <c r="I779" s="356"/>
      <c r="J779" s="372"/>
      <c r="K779" s="369">
        <f>K414</f>
        <v>0</v>
      </c>
      <c r="L779" s="369">
        <f>L414</f>
        <v>0</v>
      </c>
      <c r="M779" s="369">
        <f t="shared" ref="M779:M784" si="221">K779+L779</f>
        <v>0</v>
      </c>
      <c r="N779" s="369">
        <f>N414</f>
        <v>0</v>
      </c>
      <c r="O779" s="369">
        <f>O414</f>
        <v>0</v>
      </c>
      <c r="P779" s="369">
        <f>P414</f>
        <v>0</v>
      </c>
      <c r="Q779" s="369">
        <f>Q414</f>
        <v>0</v>
      </c>
      <c r="T779" s="271"/>
      <c r="U779" s="271"/>
      <c r="V779" s="271"/>
      <c r="W779" s="271"/>
      <c r="X779" s="271"/>
      <c r="AA779" s="14"/>
    </row>
    <row r="780" spans="1:40" ht="15.75" customHeight="1">
      <c r="A780" s="1">
        <v>5.3</v>
      </c>
      <c r="B780" s="367" t="s">
        <v>15</v>
      </c>
      <c r="C780" s="357"/>
      <c r="D780" s="357"/>
      <c r="E780" s="357"/>
      <c r="F780" s="357"/>
      <c r="G780" s="356"/>
      <c r="H780" s="356"/>
      <c r="I780" s="356"/>
      <c r="J780" s="372"/>
      <c r="K780" s="369">
        <f>K420</f>
        <v>0</v>
      </c>
      <c r="L780" s="369">
        <f>L420</f>
        <v>0</v>
      </c>
      <c r="M780" s="369">
        <f t="shared" si="221"/>
        <v>0</v>
      </c>
      <c r="N780" s="369">
        <f>N420</f>
        <v>0</v>
      </c>
      <c r="O780" s="369">
        <f>O420</f>
        <v>0</v>
      </c>
      <c r="P780" s="369">
        <f>P420</f>
        <v>0</v>
      </c>
      <c r="Q780" s="369">
        <f>Q420</f>
        <v>0</v>
      </c>
      <c r="T780" s="271"/>
      <c r="U780" s="271"/>
      <c r="V780" s="271"/>
      <c r="W780" s="271"/>
      <c r="X780" s="271"/>
      <c r="AA780" s="14"/>
    </row>
    <row r="781" spans="1:40" ht="15.75" customHeight="1">
      <c r="A781" s="1">
        <v>5.4</v>
      </c>
      <c r="B781" s="367" t="s">
        <v>612</v>
      </c>
      <c r="C781" s="357"/>
      <c r="D781" s="357"/>
      <c r="E781" s="357"/>
      <c r="F781" s="357"/>
      <c r="G781" s="356"/>
      <c r="H781" s="356"/>
      <c r="I781" s="356"/>
      <c r="J781" s="372"/>
      <c r="K781" s="369">
        <f>K428</f>
        <v>0</v>
      </c>
      <c r="L781" s="369">
        <f>L428</f>
        <v>0</v>
      </c>
      <c r="M781" s="369">
        <f t="shared" si="221"/>
        <v>0</v>
      </c>
      <c r="N781" s="369">
        <f>N428</f>
        <v>0</v>
      </c>
      <c r="O781" s="369">
        <f>O428</f>
        <v>0</v>
      </c>
      <c r="P781" s="369">
        <f>P428</f>
        <v>0</v>
      </c>
      <c r="Q781" s="369">
        <f>Q428</f>
        <v>0</v>
      </c>
      <c r="T781" s="271"/>
      <c r="U781" s="271"/>
      <c r="V781" s="271"/>
      <c r="W781" s="271"/>
      <c r="X781" s="271"/>
      <c r="AA781" s="14"/>
    </row>
    <row r="782" spans="1:40" ht="15.75" customHeight="1">
      <c r="A782" s="1">
        <v>5.5</v>
      </c>
      <c r="B782" s="367" t="s">
        <v>613</v>
      </c>
      <c r="C782" s="357"/>
      <c r="D782" s="357"/>
      <c r="E782" s="357"/>
      <c r="F782" s="357"/>
      <c r="G782" s="356"/>
      <c r="H782" s="356"/>
      <c r="I782" s="356"/>
      <c r="J782" s="372"/>
      <c r="K782" s="369">
        <f>K433</f>
        <v>0</v>
      </c>
      <c r="L782" s="369">
        <f>L433</f>
        <v>0</v>
      </c>
      <c r="M782" s="369">
        <f t="shared" si="221"/>
        <v>0</v>
      </c>
      <c r="N782" s="369">
        <f>N433</f>
        <v>0</v>
      </c>
      <c r="O782" s="369">
        <f>O433</f>
        <v>0</v>
      </c>
      <c r="P782" s="369">
        <f>P433</f>
        <v>0</v>
      </c>
      <c r="Q782" s="369">
        <f>Q433</f>
        <v>0</v>
      </c>
      <c r="T782" s="271"/>
      <c r="U782" s="271"/>
      <c r="V782" s="271"/>
      <c r="W782" s="271"/>
      <c r="X782" s="271"/>
      <c r="AA782" s="14"/>
    </row>
    <row r="783" spans="1:40" ht="15.75" customHeight="1">
      <c r="A783" s="1">
        <v>5.6</v>
      </c>
      <c r="B783" s="367" t="s">
        <v>349</v>
      </c>
      <c r="C783" s="357"/>
      <c r="D783" s="357"/>
      <c r="E783" s="357"/>
      <c r="F783" s="357"/>
      <c r="G783" s="356"/>
      <c r="H783" s="356"/>
      <c r="I783" s="356"/>
      <c r="J783" s="372"/>
      <c r="K783" s="369">
        <f>K439</f>
        <v>0</v>
      </c>
      <c r="L783" s="369">
        <f>L439</f>
        <v>0</v>
      </c>
      <c r="M783" s="369">
        <f t="shared" si="221"/>
        <v>0</v>
      </c>
      <c r="N783" s="369">
        <f>N439</f>
        <v>0</v>
      </c>
      <c r="O783" s="369">
        <f>O439</f>
        <v>0</v>
      </c>
      <c r="P783" s="369">
        <f>P439</f>
        <v>0</v>
      </c>
      <c r="Q783" s="369">
        <f>Q439</f>
        <v>0</v>
      </c>
      <c r="T783" s="271"/>
      <c r="U783" s="271"/>
      <c r="V783" s="271"/>
      <c r="W783" s="271"/>
      <c r="X783" s="271"/>
      <c r="Z783" s="599"/>
    </row>
    <row r="784" spans="1:40" ht="15.75" customHeight="1">
      <c r="A784" s="1">
        <v>5.7</v>
      </c>
      <c r="B784" s="367" t="s">
        <v>350</v>
      </c>
      <c r="C784" s="357"/>
      <c r="D784" s="357"/>
      <c r="E784" s="357"/>
      <c r="F784" s="357"/>
      <c r="G784" s="356"/>
      <c r="H784" s="356"/>
      <c r="I784" s="356"/>
      <c r="J784" s="372"/>
      <c r="K784" s="369">
        <f>K444</f>
        <v>0</v>
      </c>
      <c r="L784" s="369">
        <f>L444</f>
        <v>0</v>
      </c>
      <c r="M784" s="369">
        <f t="shared" si="221"/>
        <v>0</v>
      </c>
      <c r="N784" s="369">
        <f>N444</f>
        <v>0</v>
      </c>
      <c r="O784" s="369">
        <f>O444</f>
        <v>0</v>
      </c>
      <c r="P784" s="369">
        <f>P444</f>
        <v>0</v>
      </c>
      <c r="Q784" s="369">
        <f>Q444</f>
        <v>0</v>
      </c>
      <c r="T784" s="271"/>
      <c r="U784" s="271"/>
      <c r="V784" s="271"/>
      <c r="W784" s="271"/>
      <c r="X784" s="271"/>
      <c r="Z784" s="599"/>
    </row>
    <row r="785" spans="1:39" ht="48" customHeight="1">
      <c r="B785" s="162"/>
      <c r="C785" s="144"/>
      <c r="D785" s="16"/>
      <c r="E785" s="16"/>
      <c r="H785" s="52"/>
      <c r="I785" s="52"/>
      <c r="J785" s="262"/>
      <c r="K785" s="52"/>
      <c r="L785" s="52"/>
      <c r="M785" s="52"/>
      <c r="N785" s="52"/>
      <c r="O785" s="52"/>
      <c r="P785" s="52"/>
      <c r="Q785" s="52"/>
      <c r="T785" s="271"/>
      <c r="U785" s="271"/>
      <c r="V785" s="271"/>
      <c r="W785" s="271"/>
      <c r="X785" s="271"/>
      <c r="Y785" s="52"/>
      <c r="Z785" s="599"/>
      <c r="AJ785" s="16"/>
      <c r="AK785" s="16"/>
      <c r="AL785" s="16"/>
      <c r="AM785" s="16"/>
    </row>
    <row r="786" spans="1:39" ht="15.75" customHeight="1">
      <c r="B786" s="162"/>
      <c r="C786" s="144"/>
      <c r="D786" s="16"/>
      <c r="E786" s="16"/>
      <c r="H786" s="52"/>
      <c r="I786" s="52"/>
      <c r="J786" s="262"/>
      <c r="K786" s="52"/>
      <c r="L786" s="52"/>
      <c r="M786" s="52"/>
      <c r="N786" s="52"/>
      <c r="O786" s="52"/>
      <c r="P786" s="52"/>
      <c r="Q786" s="52"/>
      <c r="T786" s="271"/>
      <c r="U786" s="271"/>
      <c r="V786" s="271"/>
      <c r="W786" s="271"/>
      <c r="X786" s="271"/>
      <c r="Z786" s="599"/>
    </row>
    <row r="787" spans="1:39" ht="15.75" customHeight="1">
      <c r="B787" s="162"/>
      <c r="C787" s="144"/>
      <c r="D787" s="16"/>
      <c r="E787" s="16"/>
      <c r="H787" s="52"/>
      <c r="I787" s="52"/>
      <c r="J787" s="262"/>
      <c r="K787" s="52"/>
      <c r="L787" s="52"/>
      <c r="M787" s="52"/>
      <c r="N787" s="52"/>
      <c r="O787" s="52"/>
      <c r="P787" s="52"/>
      <c r="Q787" s="52"/>
      <c r="T787" s="271"/>
      <c r="U787" s="271"/>
      <c r="V787" s="271"/>
      <c r="W787" s="271"/>
      <c r="X787" s="271"/>
      <c r="Z787" s="599"/>
    </row>
    <row r="788" spans="1:39" ht="36" customHeight="1">
      <c r="B788" s="162"/>
      <c r="C788" s="144"/>
      <c r="D788" s="16"/>
      <c r="E788" s="16"/>
      <c r="H788" s="52"/>
      <c r="I788" s="52"/>
      <c r="J788" s="262"/>
      <c r="K788" s="423" t="s">
        <v>440</v>
      </c>
      <c r="L788" s="424" t="s">
        <v>441</v>
      </c>
      <c r="M788" s="422" t="s">
        <v>428</v>
      </c>
      <c r="N788" s="583" t="s">
        <v>430</v>
      </c>
      <c r="O788" s="583" t="s">
        <v>431</v>
      </c>
      <c r="P788" s="583" t="s">
        <v>432</v>
      </c>
      <c r="Q788" s="584" t="s">
        <v>668</v>
      </c>
      <c r="T788" s="271"/>
      <c r="U788" s="271"/>
      <c r="V788" s="271"/>
      <c r="W788" s="271"/>
      <c r="X788" s="271"/>
      <c r="Z788" s="599"/>
    </row>
    <row r="789" spans="1:39" ht="15.75" customHeight="1">
      <c r="A789" s="70" t="s">
        <v>244</v>
      </c>
      <c r="B789" s="336" t="str">
        <f>B453</f>
        <v>DÉFRAIEMENTS / HÉBERGEMENTS / DÉPLACEMENTS / TRANPORTS / FRAIS DE BUREAU</v>
      </c>
      <c r="C789" s="138"/>
      <c r="D789" s="25"/>
      <c r="E789" s="25"/>
      <c r="F789" s="25"/>
      <c r="G789" s="140"/>
      <c r="H789" s="140"/>
      <c r="I789" s="140"/>
      <c r="J789" s="370"/>
      <c r="K789" s="364">
        <f>SUM(K790:K798)</f>
        <v>0</v>
      </c>
      <c r="L789" s="364">
        <f>SUM(L790:L798)</f>
        <v>0</v>
      </c>
      <c r="M789" s="364">
        <f>SUM(M790:M798)</f>
        <v>0</v>
      </c>
      <c r="N789" s="364">
        <f t="shared" ref="N789:P789" si="222">SUM(N790:N798)</f>
        <v>0</v>
      </c>
      <c r="O789" s="364">
        <f t="shared" si="222"/>
        <v>0</v>
      </c>
      <c r="P789" s="364">
        <f>SUM(P790:P798)</f>
        <v>0</v>
      </c>
      <c r="Q789" s="364">
        <f>SUM(Q790:Q798)</f>
        <v>0</v>
      </c>
      <c r="T789" s="271"/>
      <c r="U789" s="271"/>
      <c r="V789" s="271"/>
      <c r="W789" s="271"/>
      <c r="X789" s="271"/>
      <c r="AA789" s="14"/>
    </row>
    <row r="790" spans="1:39" ht="15.75" customHeight="1">
      <c r="B790" s="162"/>
      <c r="C790" s="144"/>
      <c r="D790" s="16"/>
      <c r="E790" s="16"/>
      <c r="H790" s="145"/>
      <c r="I790" s="145"/>
      <c r="J790" s="371"/>
      <c r="K790" s="375"/>
      <c r="L790" s="366"/>
      <c r="M790" s="366"/>
      <c r="N790" s="366"/>
      <c r="O790" s="366"/>
      <c r="P790" s="366"/>
      <c r="Q790" s="366"/>
      <c r="T790" s="271"/>
      <c r="U790" s="271"/>
      <c r="V790" s="271"/>
      <c r="W790" s="271"/>
      <c r="X790" s="271"/>
      <c r="AA790" s="14"/>
    </row>
    <row r="791" spans="1:39" ht="15.75" customHeight="1">
      <c r="A791" s="1">
        <v>6.1</v>
      </c>
      <c r="B791" s="367" t="s">
        <v>352</v>
      </c>
      <c r="C791" s="357"/>
      <c r="D791" s="357"/>
      <c r="E791" s="357"/>
      <c r="F791" s="357"/>
      <c r="G791" s="356"/>
      <c r="H791" s="356"/>
      <c r="I791" s="356"/>
      <c r="J791" s="372"/>
      <c r="K791" s="369">
        <f xml:space="preserve"> K454</f>
        <v>0</v>
      </c>
      <c r="L791" s="369">
        <f xml:space="preserve"> L454</f>
        <v>0</v>
      </c>
      <c r="M791" s="377">
        <f>K791+L791</f>
        <v>0</v>
      </c>
      <c r="N791" s="369">
        <f xml:space="preserve"> N454</f>
        <v>0</v>
      </c>
      <c r="O791" s="369">
        <f xml:space="preserve"> O454</f>
        <v>0</v>
      </c>
      <c r="P791" s="369">
        <f xml:space="preserve"> P454</f>
        <v>0</v>
      </c>
      <c r="Q791" s="369">
        <f xml:space="preserve"> Q454</f>
        <v>0</v>
      </c>
      <c r="T791" s="271"/>
      <c r="U791" s="271"/>
      <c r="V791" s="271"/>
      <c r="W791" s="271"/>
      <c r="X791" s="271"/>
      <c r="AA791" s="14"/>
    </row>
    <row r="792" spans="1:39" ht="15.75" customHeight="1">
      <c r="A792" s="1">
        <v>6.2</v>
      </c>
      <c r="B792" s="367" t="s">
        <v>354</v>
      </c>
      <c r="C792" s="357"/>
      <c r="D792" s="357"/>
      <c r="E792" s="357"/>
      <c r="F792" s="357"/>
      <c r="G792" s="356"/>
      <c r="H792" s="356"/>
      <c r="I792" s="356"/>
      <c r="J792" s="372"/>
      <c r="K792" s="369">
        <f>K467</f>
        <v>0</v>
      </c>
      <c r="L792" s="369">
        <f>L467</f>
        <v>0</v>
      </c>
      <c r="M792" s="377">
        <f t="shared" ref="M792:M797" si="223">K792+L792</f>
        <v>0</v>
      </c>
      <c r="N792" s="369">
        <f>N467</f>
        <v>0</v>
      </c>
      <c r="O792" s="369">
        <f>O467</f>
        <v>0</v>
      </c>
      <c r="P792" s="369">
        <f>P467</f>
        <v>0</v>
      </c>
      <c r="Q792" s="369">
        <f>Q467</f>
        <v>0</v>
      </c>
      <c r="T792" s="271"/>
      <c r="U792" s="271"/>
      <c r="V792" s="271"/>
      <c r="W792" s="271"/>
      <c r="X792" s="271"/>
      <c r="AA792" s="14"/>
    </row>
    <row r="793" spans="1:39" ht="15.75" customHeight="1">
      <c r="A793" s="1">
        <v>6.3</v>
      </c>
      <c r="B793" s="367" t="s">
        <v>600</v>
      </c>
      <c r="C793" s="357"/>
      <c r="D793" s="357"/>
      <c r="E793" s="357"/>
      <c r="F793" s="357"/>
      <c r="G793" s="356"/>
      <c r="H793" s="356"/>
      <c r="I793" s="356"/>
      <c r="J793" s="372"/>
      <c r="K793" s="369">
        <f>K475</f>
        <v>0</v>
      </c>
      <c r="L793" s="369">
        <f>L475</f>
        <v>0</v>
      </c>
      <c r="M793" s="377">
        <f t="shared" si="223"/>
        <v>0</v>
      </c>
      <c r="N793" s="369">
        <f>N475</f>
        <v>0</v>
      </c>
      <c r="O793" s="369">
        <f>O475</f>
        <v>0</v>
      </c>
      <c r="P793" s="369">
        <f>P475</f>
        <v>0</v>
      </c>
      <c r="Q793" s="369">
        <f>Q475</f>
        <v>0</v>
      </c>
      <c r="T793" s="271"/>
      <c r="U793" s="271"/>
      <c r="V793" s="271"/>
      <c r="W793" s="271"/>
      <c r="X793" s="271"/>
      <c r="AA793" s="14"/>
    </row>
    <row r="794" spans="1:39" ht="15.75" customHeight="1">
      <c r="A794" s="1">
        <v>6.4</v>
      </c>
      <c r="B794" s="367" t="s">
        <v>355</v>
      </c>
      <c r="C794" s="357"/>
      <c r="D794" s="357"/>
      <c r="E794" s="357"/>
      <c r="F794" s="357"/>
      <c r="G794" s="356"/>
      <c r="H794" s="356"/>
      <c r="I794" s="356"/>
      <c r="J794" s="372"/>
      <c r="K794" s="369">
        <f>K482</f>
        <v>0</v>
      </c>
      <c r="L794" s="369">
        <f>L482</f>
        <v>0</v>
      </c>
      <c r="M794" s="377">
        <f t="shared" si="223"/>
        <v>0</v>
      </c>
      <c r="N794" s="369">
        <f>N482</f>
        <v>0</v>
      </c>
      <c r="O794" s="369">
        <f>O482</f>
        <v>0</v>
      </c>
      <c r="P794" s="369">
        <f>P482</f>
        <v>0</v>
      </c>
      <c r="Q794" s="369">
        <f>Q482</f>
        <v>0</v>
      </c>
      <c r="T794" s="271"/>
      <c r="U794" s="271"/>
      <c r="V794" s="271"/>
      <c r="W794" s="271"/>
      <c r="X794" s="271"/>
      <c r="AA794" s="14"/>
    </row>
    <row r="795" spans="1:39" ht="15.75" customHeight="1">
      <c r="A795" s="1">
        <v>6.5</v>
      </c>
      <c r="B795" s="367" t="s">
        <v>356</v>
      </c>
      <c r="C795" s="357"/>
      <c r="D795" s="357"/>
      <c r="E795" s="357"/>
      <c r="F795" s="357"/>
      <c r="G795" s="356"/>
      <c r="H795" s="356"/>
      <c r="I795" s="356"/>
      <c r="J795" s="372"/>
      <c r="K795" s="369">
        <f>K501</f>
        <v>0</v>
      </c>
      <c r="L795" s="369">
        <f>L501</f>
        <v>0</v>
      </c>
      <c r="M795" s="377">
        <f t="shared" si="223"/>
        <v>0</v>
      </c>
      <c r="N795" s="369">
        <f>N501</f>
        <v>0</v>
      </c>
      <c r="O795" s="369">
        <f>O501</f>
        <v>0</v>
      </c>
      <c r="P795" s="369">
        <f>P501</f>
        <v>0</v>
      </c>
      <c r="Q795" s="369">
        <f>Q501</f>
        <v>0</v>
      </c>
      <c r="T795" s="271"/>
      <c r="U795" s="271"/>
      <c r="V795" s="271"/>
      <c r="W795" s="271"/>
      <c r="X795" s="271"/>
      <c r="AA795" s="14"/>
    </row>
    <row r="796" spans="1:39" ht="15.75" customHeight="1">
      <c r="A796" s="1">
        <v>6.6</v>
      </c>
      <c r="B796" s="367" t="s">
        <v>357</v>
      </c>
      <c r="C796" s="357"/>
      <c r="D796" s="357"/>
      <c r="E796" s="357"/>
      <c r="F796" s="357"/>
      <c r="G796" s="356"/>
      <c r="H796" s="356"/>
      <c r="I796" s="356"/>
      <c r="J796" s="372"/>
      <c r="K796" s="369">
        <f>K510</f>
        <v>0</v>
      </c>
      <c r="L796" s="369">
        <f>L510</f>
        <v>0</v>
      </c>
      <c r="M796" s="377">
        <f t="shared" si="223"/>
        <v>0</v>
      </c>
      <c r="N796" s="369">
        <f>N510</f>
        <v>0</v>
      </c>
      <c r="O796" s="369">
        <f>O510</f>
        <v>0</v>
      </c>
      <c r="P796" s="369">
        <f>P510</f>
        <v>0</v>
      </c>
      <c r="Q796" s="369">
        <f>Q510</f>
        <v>0</v>
      </c>
      <c r="T796" s="271"/>
      <c r="U796" s="271"/>
      <c r="V796" s="271"/>
      <c r="W796" s="271"/>
      <c r="X796" s="271"/>
      <c r="AA796" s="14"/>
    </row>
    <row r="797" spans="1:39" ht="15.75" customHeight="1">
      <c r="A797" s="1">
        <v>6.7</v>
      </c>
      <c r="B797" s="367" t="s">
        <v>16</v>
      </c>
      <c r="C797" s="357"/>
      <c r="D797" s="357"/>
      <c r="E797" s="357"/>
      <c r="F797" s="357"/>
      <c r="G797" s="356"/>
      <c r="H797" s="356"/>
      <c r="I797" s="356"/>
      <c r="J797" s="372"/>
      <c r="K797" s="369">
        <f>K519</f>
        <v>0</v>
      </c>
      <c r="L797" s="369">
        <f>L519</f>
        <v>0</v>
      </c>
      <c r="M797" s="377">
        <f t="shared" si="223"/>
        <v>0</v>
      </c>
      <c r="N797" s="369">
        <f>N519</f>
        <v>0</v>
      </c>
      <c r="O797" s="369">
        <f>O519</f>
        <v>0</v>
      </c>
      <c r="P797" s="369">
        <f>P519</f>
        <v>0</v>
      </c>
      <c r="Q797" s="369">
        <f>Q519</f>
        <v>0</v>
      </c>
      <c r="T797" s="271"/>
      <c r="U797" s="271"/>
      <c r="V797" s="271"/>
      <c r="W797" s="271"/>
      <c r="X797" s="271"/>
      <c r="AA797" s="14"/>
    </row>
    <row r="798" spans="1:39" ht="15.75" customHeight="1">
      <c r="B798" s="162"/>
      <c r="C798" s="144"/>
      <c r="D798" s="16"/>
      <c r="E798" s="16"/>
      <c r="H798" s="145"/>
      <c r="I798" s="145"/>
      <c r="J798" s="371"/>
      <c r="K798" s="366"/>
      <c r="L798" s="366"/>
      <c r="M798" s="366"/>
      <c r="N798" s="366"/>
      <c r="O798" s="366"/>
      <c r="P798" s="366"/>
      <c r="Q798" s="366"/>
      <c r="T798" s="271"/>
      <c r="U798" s="271"/>
      <c r="V798" s="271"/>
      <c r="W798" s="271"/>
      <c r="X798" s="271"/>
      <c r="AA798" s="14"/>
    </row>
    <row r="799" spans="1:39" ht="15.75" customHeight="1">
      <c r="A799" s="70" t="s">
        <v>163</v>
      </c>
      <c r="B799" s="336" t="str">
        <f>B532</f>
        <v>MOYENS TECHNIQUES</v>
      </c>
      <c r="C799" s="138"/>
      <c r="D799" s="25"/>
      <c r="E799" s="25"/>
      <c r="F799" s="25"/>
      <c r="G799" s="140"/>
      <c r="H799" s="140"/>
      <c r="I799" s="140"/>
      <c r="J799" s="370"/>
      <c r="K799" s="364">
        <f t="shared" ref="K799:P799" si="224">SUM(K800:K808)</f>
        <v>0</v>
      </c>
      <c r="L799" s="364">
        <f t="shared" si="224"/>
        <v>0</v>
      </c>
      <c r="M799" s="364">
        <f t="shared" si="224"/>
        <v>0</v>
      </c>
      <c r="N799" s="364">
        <f t="shared" si="224"/>
        <v>0</v>
      </c>
      <c r="O799" s="364">
        <f t="shared" si="224"/>
        <v>0</v>
      </c>
      <c r="P799" s="364">
        <f t="shared" si="224"/>
        <v>0</v>
      </c>
      <c r="Q799" s="364">
        <f>SUM(Q800:Q808)</f>
        <v>0</v>
      </c>
      <c r="T799" s="271"/>
      <c r="U799" s="271"/>
      <c r="V799" s="271"/>
      <c r="W799" s="271"/>
      <c r="X799" s="271"/>
      <c r="AA799" s="14"/>
    </row>
    <row r="800" spans="1:39" ht="15.75" customHeight="1">
      <c r="B800" s="162"/>
      <c r="C800" s="144"/>
      <c r="D800" s="16"/>
      <c r="E800" s="16"/>
      <c r="H800" s="145"/>
      <c r="I800" s="145"/>
      <c r="J800" s="371"/>
      <c r="K800" s="366"/>
      <c r="L800" s="366"/>
      <c r="M800" s="366"/>
      <c r="N800" s="366"/>
      <c r="O800" s="366"/>
      <c r="P800" s="366"/>
      <c r="Q800" s="366"/>
      <c r="T800" s="271"/>
      <c r="U800" s="271"/>
      <c r="V800" s="271"/>
      <c r="W800" s="271"/>
      <c r="X800" s="271"/>
      <c r="AA800" s="14"/>
    </row>
    <row r="801" spans="1:27" ht="15.75" customHeight="1">
      <c r="A801" s="1">
        <v>7.1</v>
      </c>
      <c r="B801" s="367" t="s">
        <v>358</v>
      </c>
      <c r="C801" s="357"/>
      <c r="D801" s="357"/>
      <c r="E801" s="357"/>
      <c r="F801" s="357"/>
      <c r="G801" s="356"/>
      <c r="H801" s="356"/>
      <c r="I801" s="356"/>
      <c r="J801" s="372"/>
      <c r="K801" s="369">
        <f>K533</f>
        <v>0</v>
      </c>
      <c r="L801" s="369">
        <f>L533</f>
        <v>0</v>
      </c>
      <c r="M801" s="369">
        <f>K801+L801</f>
        <v>0</v>
      </c>
      <c r="N801" s="369">
        <f>N533</f>
        <v>0</v>
      </c>
      <c r="O801" s="369">
        <f>O533</f>
        <v>0</v>
      </c>
      <c r="P801" s="369">
        <f>P533</f>
        <v>0</v>
      </c>
      <c r="Q801" s="369">
        <f>Q533</f>
        <v>0</v>
      </c>
      <c r="T801" s="271"/>
      <c r="U801" s="271"/>
      <c r="V801" s="271"/>
      <c r="W801" s="271"/>
      <c r="X801" s="271"/>
      <c r="AA801" s="14"/>
    </row>
    <row r="802" spans="1:27" ht="15.75" customHeight="1">
      <c r="A802" s="1">
        <v>7.2</v>
      </c>
      <c r="B802" s="367" t="s">
        <v>410</v>
      </c>
      <c r="C802" s="357"/>
      <c r="D802" s="357"/>
      <c r="E802" s="357"/>
      <c r="F802" s="357"/>
      <c r="G802" s="356"/>
      <c r="H802" s="356"/>
      <c r="I802" s="356"/>
      <c r="J802" s="372"/>
      <c r="K802" s="369">
        <f>K542</f>
        <v>0</v>
      </c>
      <c r="L802" s="369">
        <f>L542</f>
        <v>0</v>
      </c>
      <c r="M802" s="369">
        <f t="shared" ref="M802:M807" si="225">K802+L802</f>
        <v>0</v>
      </c>
      <c r="N802" s="369">
        <f>N542</f>
        <v>0</v>
      </c>
      <c r="O802" s="369">
        <f>O542</f>
        <v>0</v>
      </c>
      <c r="P802" s="369">
        <f>P542</f>
        <v>0</v>
      </c>
      <c r="Q802" s="369">
        <f>Q542</f>
        <v>0</v>
      </c>
      <c r="T802" s="271"/>
      <c r="U802" s="271"/>
      <c r="V802" s="271"/>
      <c r="W802" s="271"/>
      <c r="X802" s="271"/>
      <c r="AA802" s="14"/>
    </row>
    <row r="803" spans="1:27" ht="15.75" customHeight="1">
      <c r="A803" s="1">
        <v>7.3</v>
      </c>
      <c r="B803" s="367" t="s">
        <v>411</v>
      </c>
      <c r="C803" s="357"/>
      <c r="D803" s="357"/>
      <c r="E803" s="357"/>
      <c r="F803" s="357"/>
      <c r="G803" s="356"/>
      <c r="H803" s="356"/>
      <c r="I803" s="356"/>
      <c r="J803" s="372"/>
      <c r="K803" s="369">
        <f>K550</f>
        <v>0</v>
      </c>
      <c r="L803" s="369">
        <f>L550</f>
        <v>0</v>
      </c>
      <c r="M803" s="369">
        <f t="shared" si="225"/>
        <v>0</v>
      </c>
      <c r="N803" s="369">
        <f>N550</f>
        <v>0</v>
      </c>
      <c r="O803" s="369">
        <f>O550</f>
        <v>0</v>
      </c>
      <c r="P803" s="369">
        <f>P550</f>
        <v>0</v>
      </c>
      <c r="Q803" s="369">
        <f>Q550</f>
        <v>0</v>
      </c>
      <c r="T803" s="271"/>
      <c r="U803" s="271"/>
      <c r="V803" s="271"/>
      <c r="W803" s="271"/>
      <c r="X803" s="271"/>
      <c r="AA803" s="14"/>
    </row>
    <row r="804" spans="1:27" ht="15.75" customHeight="1">
      <c r="A804" s="1">
        <v>7.4</v>
      </c>
      <c r="B804" s="367" t="s">
        <v>17</v>
      </c>
      <c r="C804" s="357"/>
      <c r="D804" s="357"/>
      <c r="E804" s="357"/>
      <c r="F804" s="357"/>
      <c r="G804" s="356"/>
      <c r="H804" s="356"/>
      <c r="I804" s="356"/>
      <c r="J804" s="372"/>
      <c r="K804" s="369">
        <f>K558</f>
        <v>0</v>
      </c>
      <c r="L804" s="369">
        <f>L558</f>
        <v>0</v>
      </c>
      <c r="M804" s="369">
        <f t="shared" si="225"/>
        <v>0</v>
      </c>
      <c r="N804" s="369">
        <f>N558</f>
        <v>0</v>
      </c>
      <c r="O804" s="369">
        <f>O558</f>
        <v>0</v>
      </c>
      <c r="P804" s="369">
        <f>P558</f>
        <v>0</v>
      </c>
      <c r="Q804" s="369">
        <f>Q558</f>
        <v>0</v>
      </c>
      <c r="T804" s="271"/>
      <c r="U804" s="271"/>
      <c r="V804" s="271"/>
      <c r="W804" s="271"/>
      <c r="X804" s="271"/>
      <c r="AA804" s="14"/>
    </row>
    <row r="805" spans="1:27" ht="15.75" customHeight="1">
      <c r="A805" s="1">
        <v>7.5</v>
      </c>
      <c r="B805" s="367" t="s">
        <v>167</v>
      </c>
      <c r="C805" s="357"/>
      <c r="D805" s="357"/>
      <c r="E805" s="357"/>
      <c r="F805" s="357"/>
      <c r="G805" s="356"/>
      <c r="H805" s="356"/>
      <c r="I805" s="356"/>
      <c r="J805" s="372"/>
      <c r="K805" s="369">
        <f>K566</f>
        <v>0</v>
      </c>
      <c r="L805" s="369">
        <f>L566</f>
        <v>0</v>
      </c>
      <c r="M805" s="369">
        <f t="shared" si="225"/>
        <v>0</v>
      </c>
      <c r="N805" s="369">
        <f>N566</f>
        <v>0</v>
      </c>
      <c r="O805" s="369">
        <f>O566</f>
        <v>0</v>
      </c>
      <c r="P805" s="369">
        <f>P566</f>
        <v>0</v>
      </c>
      <c r="Q805" s="369">
        <f>Q566</f>
        <v>0</v>
      </c>
      <c r="T805" s="271"/>
      <c r="U805" s="271"/>
      <c r="V805" s="271"/>
      <c r="W805" s="271"/>
      <c r="X805" s="271"/>
      <c r="AA805" s="14"/>
    </row>
    <row r="806" spans="1:27" ht="15.75" customHeight="1">
      <c r="A806" s="1">
        <v>7.6</v>
      </c>
      <c r="B806" s="367" t="s">
        <v>412</v>
      </c>
      <c r="C806" s="357"/>
      <c r="D806" s="357"/>
      <c r="E806" s="357"/>
      <c r="F806" s="357"/>
      <c r="G806" s="356"/>
      <c r="H806" s="356"/>
      <c r="I806" s="356"/>
      <c r="J806" s="372"/>
      <c r="K806" s="369">
        <f>K574</f>
        <v>0</v>
      </c>
      <c r="L806" s="369">
        <f>L574</f>
        <v>0</v>
      </c>
      <c r="M806" s="369">
        <f t="shared" si="225"/>
        <v>0</v>
      </c>
      <c r="N806" s="369">
        <f>N574</f>
        <v>0</v>
      </c>
      <c r="O806" s="369">
        <f>O574</f>
        <v>0</v>
      </c>
      <c r="P806" s="369">
        <f>P574</f>
        <v>0</v>
      </c>
      <c r="Q806" s="369">
        <f>Q574</f>
        <v>0</v>
      </c>
      <c r="T806" s="271"/>
      <c r="U806" s="271"/>
      <c r="V806" s="271"/>
      <c r="W806" s="271"/>
      <c r="X806" s="271"/>
      <c r="AA806" s="14"/>
    </row>
    <row r="807" spans="1:27" ht="15.75" customHeight="1">
      <c r="A807" s="1">
        <v>7.7</v>
      </c>
      <c r="B807" s="367" t="s">
        <v>413</v>
      </c>
      <c r="C807" s="357"/>
      <c r="D807" s="357"/>
      <c r="E807" s="357"/>
      <c r="F807" s="357"/>
      <c r="G807" s="356"/>
      <c r="H807" s="356"/>
      <c r="I807" s="356"/>
      <c r="J807" s="371"/>
      <c r="K807" s="366">
        <f>K590</f>
        <v>0</v>
      </c>
      <c r="L807" s="366">
        <f>L590</f>
        <v>0</v>
      </c>
      <c r="M807" s="369">
        <f t="shared" si="225"/>
        <v>0</v>
      </c>
      <c r="N807" s="366">
        <f>N590</f>
        <v>0</v>
      </c>
      <c r="O807" s="366">
        <f>O590</f>
        <v>0</v>
      </c>
      <c r="P807" s="366">
        <f>P590</f>
        <v>0</v>
      </c>
      <c r="Q807" s="366">
        <f>Q590</f>
        <v>0</v>
      </c>
      <c r="T807" s="271"/>
      <c r="U807" s="271"/>
      <c r="V807" s="271"/>
      <c r="W807" s="271"/>
      <c r="X807" s="271"/>
      <c r="AA807" s="14"/>
    </row>
    <row r="808" spans="1:27" ht="15.75" customHeight="1">
      <c r="B808" s="162"/>
      <c r="C808" s="144"/>
      <c r="D808" s="16"/>
      <c r="E808" s="16"/>
      <c r="H808" s="145"/>
      <c r="I808" s="145"/>
      <c r="J808" s="371"/>
      <c r="K808" s="366"/>
      <c r="L808" s="366"/>
      <c r="M808" s="366"/>
      <c r="N808" s="366"/>
      <c r="O808" s="366"/>
      <c r="P808" s="366"/>
      <c r="Q808" s="366"/>
      <c r="T808" s="271"/>
      <c r="U808" s="271"/>
      <c r="V808" s="271"/>
      <c r="W808" s="271"/>
      <c r="X808" s="271"/>
      <c r="AA808" s="14"/>
    </row>
    <row r="809" spans="1:27" ht="15.75" customHeight="1">
      <c r="A809" s="70" t="s">
        <v>151</v>
      </c>
      <c r="B809" s="336" t="str">
        <f>B600</f>
        <v>PELLICULE / LABORATOIRES / VIDEOS</v>
      </c>
      <c r="C809" s="138"/>
      <c r="D809" s="25"/>
      <c r="E809" s="25"/>
      <c r="F809" s="25"/>
      <c r="G809" s="140"/>
      <c r="H809" s="140"/>
      <c r="I809" s="140"/>
      <c r="J809" s="370"/>
      <c r="K809" s="364">
        <f t="shared" ref="K809:P809" si="226">SUM(K810:K817)</f>
        <v>0</v>
      </c>
      <c r="L809" s="364">
        <f t="shared" si="226"/>
        <v>0</v>
      </c>
      <c r="M809" s="364">
        <f t="shared" si="226"/>
        <v>0</v>
      </c>
      <c r="N809" s="364">
        <f t="shared" si="226"/>
        <v>0</v>
      </c>
      <c r="O809" s="364">
        <f t="shared" si="226"/>
        <v>0</v>
      </c>
      <c r="P809" s="364">
        <f t="shared" si="226"/>
        <v>0</v>
      </c>
      <c r="Q809" s="364">
        <f>SUM(Q810:Q817)</f>
        <v>0</v>
      </c>
      <c r="T809" s="271"/>
      <c r="U809" s="271"/>
      <c r="V809" s="271"/>
      <c r="W809" s="271"/>
      <c r="X809" s="271"/>
      <c r="AA809" s="14"/>
    </row>
    <row r="810" spans="1:27" ht="15.75" customHeight="1">
      <c r="B810" s="162"/>
      <c r="C810" s="144"/>
      <c r="D810" s="16"/>
      <c r="E810" s="16"/>
      <c r="H810" s="145"/>
      <c r="I810" s="145"/>
      <c r="J810" s="371"/>
      <c r="K810" s="366"/>
      <c r="L810" s="366"/>
      <c r="M810" s="366"/>
      <c r="N810" s="366"/>
      <c r="O810" s="366"/>
      <c r="P810" s="366"/>
      <c r="Q810" s="366"/>
      <c r="T810" s="271"/>
      <c r="U810" s="271"/>
      <c r="V810" s="271"/>
      <c r="W810" s="271"/>
      <c r="X810" s="271"/>
      <c r="AA810" s="14"/>
    </row>
    <row r="811" spans="1:27" ht="15.75" customHeight="1">
      <c r="A811" s="1">
        <v>8.1</v>
      </c>
      <c r="B811" s="367" t="s">
        <v>415</v>
      </c>
      <c r="C811" s="357"/>
      <c r="D811" s="357"/>
      <c r="E811" s="357"/>
      <c r="F811" s="357"/>
      <c r="G811" s="356"/>
      <c r="H811" s="356"/>
      <c r="I811" s="356"/>
      <c r="J811" s="372"/>
      <c r="K811" s="369">
        <f>K601</f>
        <v>0</v>
      </c>
      <c r="L811" s="369">
        <f>L601</f>
        <v>0</v>
      </c>
      <c r="M811" s="369">
        <f t="shared" ref="M811:M816" si="227">K811+L811</f>
        <v>0</v>
      </c>
      <c r="N811" s="369">
        <f>N601</f>
        <v>0</v>
      </c>
      <c r="O811" s="369">
        <f>O601</f>
        <v>0</v>
      </c>
      <c r="P811" s="369">
        <f>P601</f>
        <v>0</v>
      </c>
      <c r="Q811" s="369">
        <f>Q601</f>
        <v>0</v>
      </c>
      <c r="T811" s="271"/>
      <c r="U811" s="271"/>
      <c r="V811" s="271"/>
      <c r="W811" s="271"/>
      <c r="X811" s="271"/>
      <c r="AA811" s="14"/>
    </row>
    <row r="812" spans="1:27" ht="15.75" customHeight="1">
      <c r="A812" s="1">
        <v>8.1999999999999993</v>
      </c>
      <c r="B812" s="367" t="s">
        <v>307</v>
      </c>
      <c r="C812" s="357"/>
      <c r="D812" s="357"/>
      <c r="E812" s="357"/>
      <c r="F812" s="357"/>
      <c r="G812" s="356"/>
      <c r="H812" s="356"/>
      <c r="I812" s="356"/>
      <c r="J812" s="372"/>
      <c r="K812" s="369">
        <f>K607</f>
        <v>0</v>
      </c>
      <c r="L812" s="369">
        <f>L607</f>
        <v>0</v>
      </c>
      <c r="M812" s="369">
        <f t="shared" si="227"/>
        <v>0</v>
      </c>
      <c r="N812" s="369">
        <f>N607</f>
        <v>0</v>
      </c>
      <c r="O812" s="369">
        <f>O607</f>
        <v>0</v>
      </c>
      <c r="P812" s="369">
        <f>P607</f>
        <v>0</v>
      </c>
      <c r="Q812" s="369">
        <f>Q607</f>
        <v>0</v>
      </c>
      <c r="T812" s="271"/>
      <c r="U812" s="271"/>
      <c r="V812" s="271"/>
      <c r="W812" s="271"/>
      <c r="X812" s="271"/>
      <c r="AA812" s="14"/>
    </row>
    <row r="813" spans="1:27" ht="15.75" customHeight="1">
      <c r="A813" s="1">
        <v>8.3000000000000007</v>
      </c>
      <c r="B813" s="367" t="s">
        <v>187</v>
      </c>
      <c r="C813" s="357"/>
      <c r="D813" s="357"/>
      <c r="E813" s="357"/>
      <c r="F813" s="357"/>
      <c r="G813" s="356"/>
      <c r="H813" s="356"/>
      <c r="I813" s="356"/>
      <c r="J813" s="372"/>
      <c r="K813" s="369">
        <f>K640</f>
        <v>0</v>
      </c>
      <c r="L813" s="369">
        <f>L640</f>
        <v>0</v>
      </c>
      <c r="M813" s="369">
        <f t="shared" si="227"/>
        <v>0</v>
      </c>
      <c r="N813" s="369">
        <f>N640</f>
        <v>0</v>
      </c>
      <c r="O813" s="369">
        <f>O640</f>
        <v>0</v>
      </c>
      <c r="P813" s="369">
        <f>P640</f>
        <v>0</v>
      </c>
      <c r="Q813" s="369">
        <f>Q640</f>
        <v>0</v>
      </c>
      <c r="T813" s="271"/>
      <c r="U813" s="271"/>
      <c r="V813" s="271"/>
      <c r="W813" s="271"/>
      <c r="X813" s="271"/>
      <c r="AA813" s="14"/>
    </row>
    <row r="814" spans="1:27" ht="15.75" customHeight="1">
      <c r="A814" s="1">
        <v>8.4</v>
      </c>
      <c r="B814" s="367" t="s">
        <v>308</v>
      </c>
      <c r="C814" s="357"/>
      <c r="D814" s="357"/>
      <c r="E814" s="357"/>
      <c r="F814" s="357"/>
      <c r="G814" s="356"/>
      <c r="H814" s="356"/>
      <c r="I814" s="356"/>
      <c r="J814" s="372"/>
      <c r="K814" s="369">
        <f>K656</f>
        <v>0</v>
      </c>
      <c r="L814" s="369">
        <f>L656</f>
        <v>0</v>
      </c>
      <c r="M814" s="369">
        <f t="shared" si="227"/>
        <v>0</v>
      </c>
      <c r="N814" s="369">
        <f>N656</f>
        <v>0</v>
      </c>
      <c r="O814" s="369">
        <f>O656</f>
        <v>0</v>
      </c>
      <c r="P814" s="369">
        <f>P656</f>
        <v>0</v>
      </c>
      <c r="Q814" s="369">
        <f>Q656</f>
        <v>0</v>
      </c>
      <c r="T814" s="271"/>
      <c r="U814" s="271"/>
      <c r="V814" s="271"/>
      <c r="W814" s="271"/>
      <c r="X814" s="271"/>
      <c r="AA814" s="14"/>
    </row>
    <row r="815" spans="1:27" ht="15.75" customHeight="1">
      <c r="A815" s="1">
        <v>8.5</v>
      </c>
      <c r="B815" s="367" t="s">
        <v>309</v>
      </c>
      <c r="C815" s="357"/>
      <c r="D815" s="357"/>
      <c r="E815" s="357"/>
      <c r="F815" s="357"/>
      <c r="G815" s="356"/>
      <c r="H815" s="356"/>
      <c r="I815" s="356"/>
      <c r="J815" s="372"/>
      <c r="K815" s="369">
        <f>K662</f>
        <v>0</v>
      </c>
      <c r="L815" s="369">
        <f>L662</f>
        <v>0</v>
      </c>
      <c r="M815" s="369">
        <f t="shared" si="227"/>
        <v>0</v>
      </c>
      <c r="N815" s="369">
        <f>N662</f>
        <v>0</v>
      </c>
      <c r="O815" s="369">
        <f>O662</f>
        <v>0</v>
      </c>
      <c r="P815" s="369">
        <f>P662</f>
        <v>0</v>
      </c>
      <c r="Q815" s="369">
        <f>Q662</f>
        <v>0</v>
      </c>
      <c r="T815" s="271"/>
      <c r="U815" s="271"/>
      <c r="V815" s="271"/>
      <c r="W815" s="271"/>
      <c r="X815" s="271"/>
      <c r="AA815" s="14"/>
    </row>
    <row r="816" spans="1:27" ht="15.75" customHeight="1">
      <c r="A816" s="1">
        <v>8.6</v>
      </c>
      <c r="B816" s="367" t="s">
        <v>310</v>
      </c>
      <c r="C816" s="357"/>
      <c r="D816" s="357"/>
      <c r="E816" s="357"/>
      <c r="F816" s="357"/>
      <c r="G816" s="356"/>
      <c r="H816" s="356"/>
      <c r="I816" s="356"/>
      <c r="J816" s="372"/>
      <c r="K816" s="369">
        <f>K669</f>
        <v>0</v>
      </c>
      <c r="L816" s="369">
        <f>L669</f>
        <v>0</v>
      </c>
      <c r="M816" s="369">
        <f t="shared" si="227"/>
        <v>0</v>
      </c>
      <c r="N816" s="369">
        <f>N669</f>
        <v>0</v>
      </c>
      <c r="O816" s="369">
        <f>O669</f>
        <v>0</v>
      </c>
      <c r="P816" s="369">
        <f>P669</f>
        <v>0</v>
      </c>
      <c r="Q816" s="369">
        <f>Q669</f>
        <v>0</v>
      </c>
      <c r="T816" s="271"/>
      <c r="U816" s="271"/>
      <c r="V816" s="271"/>
      <c r="W816" s="271"/>
      <c r="X816" s="271"/>
      <c r="AA816" s="14"/>
    </row>
    <row r="817" spans="1:27" ht="15.75" customHeight="1">
      <c r="B817" s="162"/>
      <c r="C817" s="144"/>
      <c r="D817" s="16"/>
      <c r="E817" s="16"/>
      <c r="H817" s="145"/>
      <c r="I817" s="145"/>
      <c r="J817" s="371"/>
      <c r="K817" s="366"/>
      <c r="L817" s="366"/>
      <c r="M817" s="366"/>
      <c r="N817" s="366"/>
      <c r="O817" s="366"/>
      <c r="P817" s="366"/>
      <c r="Q817" s="366"/>
      <c r="T817" s="271"/>
      <c r="U817" s="271"/>
      <c r="V817" s="271"/>
      <c r="W817" s="271"/>
      <c r="X817" s="271"/>
      <c r="AA817" s="14"/>
    </row>
    <row r="818" spans="1:27" ht="15.75" customHeight="1">
      <c r="A818" s="70" t="s">
        <v>159</v>
      </c>
      <c r="B818" s="336" t="str">
        <f>B676</f>
        <v>ASSURANCES / DIVERS</v>
      </c>
      <c r="C818" s="138"/>
      <c r="D818" s="25"/>
      <c r="E818" s="25"/>
      <c r="F818" s="25"/>
      <c r="G818" s="140"/>
      <c r="H818" s="140"/>
      <c r="I818" s="140"/>
      <c r="J818" s="370"/>
      <c r="K818" s="364">
        <f t="shared" ref="K818:P818" si="228">SUM(K819:K825)</f>
        <v>0</v>
      </c>
      <c r="L818" s="364">
        <f t="shared" si="228"/>
        <v>0</v>
      </c>
      <c r="M818" s="364">
        <f t="shared" si="228"/>
        <v>0</v>
      </c>
      <c r="N818" s="364">
        <f t="shared" si="228"/>
        <v>0</v>
      </c>
      <c r="O818" s="364">
        <f t="shared" si="228"/>
        <v>0</v>
      </c>
      <c r="P818" s="364">
        <f t="shared" si="228"/>
        <v>0</v>
      </c>
      <c r="Q818" s="364">
        <f>SUM(Q819:Q825)</f>
        <v>0</v>
      </c>
      <c r="T818" s="271"/>
      <c r="U818" s="271"/>
      <c r="V818" s="271"/>
      <c r="W818" s="271"/>
      <c r="X818" s="271"/>
      <c r="AA818" s="14"/>
    </row>
    <row r="819" spans="1:27" ht="15.75" customHeight="1">
      <c r="B819" s="162"/>
      <c r="C819" s="144"/>
      <c r="D819" s="16"/>
      <c r="E819" s="16"/>
      <c r="H819" s="145"/>
      <c r="I819" s="145"/>
      <c r="J819" s="371"/>
      <c r="K819" s="366"/>
      <c r="L819" s="366"/>
      <c r="M819" s="366"/>
      <c r="N819" s="366"/>
      <c r="O819" s="366"/>
      <c r="P819" s="366"/>
      <c r="Q819" s="366"/>
      <c r="T819" s="271"/>
      <c r="U819" s="271"/>
      <c r="V819" s="271"/>
      <c r="W819" s="271"/>
      <c r="X819" s="271"/>
      <c r="AA819" s="14"/>
    </row>
    <row r="820" spans="1:27" ht="15.75" customHeight="1">
      <c r="A820" s="1">
        <v>9.1</v>
      </c>
      <c r="B820" s="367" t="s">
        <v>311</v>
      </c>
      <c r="C820" s="357"/>
      <c r="D820" s="357"/>
      <c r="E820" s="357"/>
      <c r="F820" s="357"/>
      <c r="G820" s="356"/>
      <c r="H820" s="356"/>
      <c r="I820" s="356"/>
      <c r="J820" s="372"/>
      <c r="K820" s="369">
        <f>K677</f>
        <v>0</v>
      </c>
      <c r="L820" s="369">
        <f>L677</f>
        <v>0</v>
      </c>
      <c r="M820" s="369">
        <f>K820+L820</f>
        <v>0</v>
      </c>
      <c r="N820" s="369">
        <f>N677</f>
        <v>0</v>
      </c>
      <c r="O820" s="369">
        <f>O677</f>
        <v>0</v>
      </c>
      <c r="P820" s="369">
        <f>P677</f>
        <v>0</v>
      </c>
      <c r="Q820" s="369">
        <f>Q677</f>
        <v>0</v>
      </c>
      <c r="T820" s="271"/>
      <c r="U820" s="271"/>
      <c r="V820" s="271"/>
      <c r="W820" s="271"/>
      <c r="X820" s="271"/>
      <c r="AA820" s="14"/>
    </row>
    <row r="821" spans="1:27" ht="15.75" customHeight="1">
      <c r="A821" s="1">
        <v>9.1999999999999993</v>
      </c>
      <c r="B821" s="367" t="s">
        <v>312</v>
      </c>
      <c r="C821" s="357"/>
      <c r="D821" s="357"/>
      <c r="E821" s="357"/>
      <c r="F821" s="357"/>
      <c r="G821" s="356"/>
      <c r="H821" s="356"/>
      <c r="I821" s="356"/>
      <c r="J821" s="372"/>
      <c r="K821" s="369">
        <f>K687</f>
        <v>0</v>
      </c>
      <c r="L821" s="369">
        <f>L687</f>
        <v>0</v>
      </c>
      <c r="M821" s="369">
        <f>K821+L821</f>
        <v>0</v>
      </c>
      <c r="N821" s="369">
        <f>N687</f>
        <v>0</v>
      </c>
      <c r="O821" s="369">
        <f>O687</f>
        <v>0</v>
      </c>
      <c r="P821" s="369">
        <f>P687</f>
        <v>0</v>
      </c>
      <c r="Q821" s="369">
        <f>Q687</f>
        <v>0</v>
      </c>
      <c r="T821" s="271"/>
      <c r="U821" s="271"/>
      <c r="V821" s="271"/>
      <c r="W821" s="271"/>
      <c r="X821" s="271"/>
      <c r="AA821" s="14"/>
    </row>
    <row r="822" spans="1:27" ht="15.75" customHeight="1">
      <c r="A822" s="1">
        <v>9.3000000000000007</v>
      </c>
      <c r="B822" s="367" t="s">
        <v>313</v>
      </c>
      <c r="C822" s="357"/>
      <c r="D822" s="357"/>
      <c r="E822" s="357"/>
      <c r="F822" s="357"/>
      <c r="G822" s="356"/>
      <c r="H822" s="356"/>
      <c r="I822" s="356"/>
      <c r="J822" s="372"/>
      <c r="K822" s="369">
        <f>K697</f>
        <v>0</v>
      </c>
      <c r="L822" s="369">
        <f>L697</f>
        <v>0</v>
      </c>
      <c r="M822" s="369">
        <f>K822+L822</f>
        <v>0</v>
      </c>
      <c r="N822" s="369">
        <f>N697</f>
        <v>0</v>
      </c>
      <c r="O822" s="369">
        <f>O697</f>
        <v>0</v>
      </c>
      <c r="P822" s="369">
        <f>P697</f>
        <v>0</v>
      </c>
      <c r="Q822" s="369">
        <f>Q697</f>
        <v>0</v>
      </c>
      <c r="T822" s="271"/>
      <c r="U822" s="271"/>
      <c r="V822" s="271"/>
      <c r="W822" s="271"/>
      <c r="X822" s="271"/>
      <c r="AA822" s="14"/>
    </row>
    <row r="823" spans="1:27" ht="15.75" customHeight="1">
      <c r="A823" s="1">
        <v>9.4</v>
      </c>
      <c r="B823" s="367" t="s">
        <v>388</v>
      </c>
      <c r="C823" s="357"/>
      <c r="D823" s="357"/>
      <c r="E823" s="357"/>
      <c r="F823" s="357"/>
      <c r="G823" s="356"/>
      <c r="H823" s="356"/>
      <c r="I823" s="356"/>
      <c r="J823" s="372"/>
      <c r="K823" s="369">
        <f>K702</f>
        <v>0</v>
      </c>
      <c r="L823" s="369">
        <f>L702</f>
        <v>0</v>
      </c>
      <c r="M823" s="369">
        <f>K823+L823</f>
        <v>0</v>
      </c>
      <c r="N823" s="369">
        <f>N702</f>
        <v>0</v>
      </c>
      <c r="O823" s="369">
        <f>O702</f>
        <v>0</v>
      </c>
      <c r="P823" s="369">
        <f>P702</f>
        <v>0</v>
      </c>
      <c r="Q823" s="369">
        <f>Q702</f>
        <v>0</v>
      </c>
      <c r="T823" s="271"/>
      <c r="U823" s="271"/>
      <c r="V823" s="271"/>
      <c r="W823" s="271"/>
      <c r="X823" s="271"/>
      <c r="AA823" s="14"/>
    </row>
    <row r="824" spans="1:27" ht="15.75" customHeight="1">
      <c r="A824" s="1">
        <v>9.5</v>
      </c>
      <c r="B824" s="367" t="s">
        <v>24</v>
      </c>
      <c r="C824" s="357"/>
      <c r="D824" s="357"/>
      <c r="E824" s="357"/>
      <c r="F824" s="357"/>
      <c r="G824" s="356"/>
      <c r="H824" s="356"/>
      <c r="I824" s="356"/>
      <c r="J824" s="372"/>
      <c r="K824" s="369">
        <f>K708</f>
        <v>0</v>
      </c>
      <c r="L824" s="369">
        <f>L708</f>
        <v>0</v>
      </c>
      <c r="M824" s="369">
        <f>K824+L824</f>
        <v>0</v>
      </c>
      <c r="N824" s="369">
        <f>N708</f>
        <v>0</v>
      </c>
      <c r="O824" s="369">
        <f>O708</f>
        <v>0</v>
      </c>
      <c r="P824" s="369">
        <f>P708</f>
        <v>0</v>
      </c>
      <c r="Q824" s="369">
        <f>Q708</f>
        <v>0</v>
      </c>
      <c r="T824" s="271"/>
      <c r="U824" s="271"/>
      <c r="V824" s="271"/>
      <c r="W824" s="271"/>
      <c r="X824" s="271"/>
      <c r="AA824" s="14"/>
    </row>
    <row r="825" spans="1:27" ht="15.75" customHeight="1">
      <c r="B825" s="162"/>
      <c r="C825" s="144"/>
      <c r="D825" s="16"/>
      <c r="E825" s="16"/>
      <c r="H825" s="145"/>
      <c r="I825" s="145"/>
      <c r="J825" s="371"/>
      <c r="K825" s="366"/>
      <c r="L825" s="366"/>
      <c r="M825" s="366"/>
      <c r="N825" s="366"/>
      <c r="O825" s="366"/>
      <c r="P825" s="366"/>
      <c r="Q825" s="366"/>
      <c r="T825" s="271"/>
      <c r="U825" s="271"/>
      <c r="V825" s="271"/>
      <c r="W825" s="271"/>
      <c r="X825" s="271"/>
      <c r="AA825" s="14"/>
    </row>
    <row r="826" spans="1:27" ht="15.75" customHeight="1">
      <c r="A826" s="70"/>
      <c r="B826" s="336" t="str">
        <f>I50</f>
        <v>TOTAL INTERMÉDIAIRE</v>
      </c>
      <c r="C826" s="138"/>
      <c r="D826" s="25"/>
      <c r="E826" s="25"/>
      <c r="F826" s="25"/>
      <c r="G826" s="140"/>
      <c r="H826" s="140"/>
      <c r="I826" s="140"/>
      <c r="J826" s="370"/>
      <c r="K826" s="364">
        <f t="shared" ref="K826:P826" si="229">K818+K809+K799+K789+K776+K771+K764+K756+K746</f>
        <v>0</v>
      </c>
      <c r="L826" s="364">
        <f t="shared" si="229"/>
        <v>0</v>
      </c>
      <c r="M826" s="364">
        <f t="shared" si="229"/>
        <v>0</v>
      </c>
      <c r="N826" s="364">
        <f t="shared" si="229"/>
        <v>0</v>
      </c>
      <c r="O826" s="364">
        <f t="shared" si="229"/>
        <v>0</v>
      </c>
      <c r="P826" s="364">
        <f t="shared" si="229"/>
        <v>0</v>
      </c>
      <c r="Q826" s="364">
        <f>Q818+Q809+Q799+Q789+Q776+Q771+Q764+Q756+Q746</f>
        <v>0</v>
      </c>
      <c r="T826" s="271"/>
      <c r="U826" s="271"/>
      <c r="V826" s="271"/>
      <c r="W826" s="271"/>
      <c r="X826" s="271"/>
      <c r="AA826" s="14"/>
    </row>
    <row r="827" spans="1:27" ht="15.75" customHeight="1">
      <c r="B827" s="162"/>
      <c r="C827" s="144"/>
      <c r="D827" s="16"/>
      <c r="E827" s="16"/>
      <c r="H827" s="145"/>
      <c r="I827" s="145"/>
      <c r="J827" s="371"/>
      <c r="K827" s="366"/>
      <c r="L827" s="366"/>
      <c r="M827" s="366"/>
      <c r="N827" s="366"/>
      <c r="O827" s="366"/>
      <c r="P827" s="366"/>
      <c r="Q827" s="366"/>
      <c r="T827" s="271"/>
      <c r="U827" s="271"/>
      <c r="V827" s="271"/>
      <c r="W827" s="271"/>
      <c r="X827" s="271"/>
      <c r="AA827" s="14"/>
    </row>
    <row r="828" spans="1:27" ht="15.75" customHeight="1">
      <c r="B828" s="367" t="s">
        <v>372</v>
      </c>
      <c r="C828" s="357"/>
      <c r="D828" s="356">
        <f>E52</f>
        <v>7.5</v>
      </c>
      <c r="E828" s="357" t="s">
        <v>149</v>
      </c>
      <c r="F828" s="357"/>
      <c r="G828" s="356"/>
      <c r="H828" s="356"/>
      <c r="I828" s="356"/>
      <c r="J828" s="372"/>
      <c r="K828" s="369">
        <f>K52</f>
        <v>0</v>
      </c>
      <c r="L828" s="369">
        <f>L52</f>
        <v>0</v>
      </c>
      <c r="M828" s="369">
        <f>K828+L828</f>
        <v>0</v>
      </c>
      <c r="N828" s="369">
        <f>N52</f>
        <v>0</v>
      </c>
      <c r="O828" s="369">
        <f>O52</f>
        <v>0</v>
      </c>
      <c r="P828" s="369">
        <f>P52</f>
        <v>0</v>
      </c>
      <c r="Q828" s="369">
        <f>Q52</f>
        <v>0</v>
      </c>
      <c r="T828" s="271"/>
      <c r="U828" s="271"/>
      <c r="V828" s="271"/>
      <c r="W828" s="271"/>
      <c r="X828" s="271"/>
      <c r="AA828" s="14"/>
    </row>
    <row r="829" spans="1:27" ht="15.75" customHeight="1">
      <c r="B829" s="146"/>
      <c r="C829" s="16"/>
      <c r="D829" s="145"/>
      <c r="E829" s="16"/>
      <c r="H829" s="145"/>
      <c r="I829" s="145"/>
      <c r="J829" s="371"/>
      <c r="K829" s="366"/>
      <c r="L829" s="366"/>
      <c r="M829" s="366"/>
      <c r="N829" s="366"/>
      <c r="O829" s="366"/>
      <c r="P829" s="366"/>
      <c r="Q829" s="366"/>
      <c r="T829" s="271"/>
      <c r="U829" s="271"/>
      <c r="V829" s="271"/>
      <c r="W829" s="271"/>
      <c r="X829" s="271"/>
      <c r="AA829" s="14"/>
    </row>
    <row r="830" spans="1:27" ht="15.75" customHeight="1">
      <c r="B830" s="367" t="s">
        <v>373</v>
      </c>
      <c r="C830" s="357"/>
      <c r="D830" s="356">
        <f>E54</f>
        <v>5</v>
      </c>
      <c r="E830" s="357" t="s">
        <v>149</v>
      </c>
      <c r="F830" s="357"/>
      <c r="G830" s="356"/>
      <c r="H830" s="356"/>
      <c r="I830" s="356"/>
      <c r="J830" s="372"/>
      <c r="K830" s="369">
        <f>K54</f>
        <v>0</v>
      </c>
      <c r="L830" s="369">
        <f>L54</f>
        <v>0</v>
      </c>
      <c r="M830" s="369">
        <f>K830+L830</f>
        <v>0</v>
      </c>
      <c r="N830" s="369">
        <f>N54</f>
        <v>0</v>
      </c>
      <c r="O830" s="369">
        <f>O54</f>
        <v>0</v>
      </c>
      <c r="P830" s="369">
        <f>P54</f>
        <v>0</v>
      </c>
      <c r="Q830" s="369">
        <f>Q54</f>
        <v>0</v>
      </c>
      <c r="T830" s="271"/>
      <c r="U830" s="271"/>
      <c r="V830" s="271"/>
      <c r="W830" s="271"/>
      <c r="X830" s="271"/>
      <c r="AA830" s="14"/>
    </row>
    <row r="831" spans="1:27" ht="15.75" customHeight="1" thickBot="1">
      <c r="B831" s="146"/>
      <c r="C831" s="16"/>
      <c r="D831" s="145"/>
      <c r="E831" s="16"/>
      <c r="H831" s="145"/>
      <c r="I831" s="145"/>
      <c r="J831" s="371"/>
      <c r="K831" s="366"/>
      <c r="L831" s="366"/>
      <c r="M831" s="366"/>
      <c r="N831" s="366"/>
      <c r="O831" s="366"/>
      <c r="P831" s="366"/>
      <c r="Q831" s="366"/>
      <c r="T831" s="271"/>
      <c r="U831" s="271"/>
      <c r="V831" s="271"/>
      <c r="W831" s="271"/>
      <c r="X831" s="271"/>
      <c r="AA831" s="14"/>
    </row>
    <row r="832" spans="1:27" ht="15.75" customHeight="1" thickBot="1">
      <c r="A832" s="378"/>
      <c r="B832" s="379" t="s">
        <v>249</v>
      </c>
      <c r="C832" s="380"/>
      <c r="D832" s="379"/>
      <c r="E832" s="379"/>
      <c r="F832" s="379"/>
      <c r="G832" s="381"/>
      <c r="H832" s="381"/>
      <c r="I832" s="381"/>
      <c r="J832" s="382"/>
      <c r="K832" s="383">
        <f>K826+K828+K830</f>
        <v>0</v>
      </c>
      <c r="L832" s="383">
        <f>L826+L828+L830</f>
        <v>0</v>
      </c>
      <c r="M832" s="383">
        <f>M826+M828+M830</f>
        <v>0</v>
      </c>
      <c r="N832" s="448">
        <f t="shared" ref="N832:P832" si="230">N826+N828+N830</f>
        <v>0</v>
      </c>
      <c r="O832" s="448">
        <f t="shared" si="230"/>
        <v>0</v>
      </c>
      <c r="P832" s="448">
        <f t="shared" si="230"/>
        <v>0</v>
      </c>
      <c r="Q832" s="448">
        <f>Q826+Q828+Q830</f>
        <v>0</v>
      </c>
      <c r="T832" s="271"/>
      <c r="U832" s="271"/>
      <c r="V832" s="271"/>
      <c r="W832" s="271"/>
      <c r="X832" s="271"/>
      <c r="AA832" s="14"/>
    </row>
    <row r="833" spans="1:27" ht="15.75" customHeight="1">
      <c r="C833" s="144"/>
      <c r="D833" s="16"/>
      <c r="E833" s="16"/>
      <c r="H833" s="264"/>
      <c r="I833" s="264"/>
      <c r="J833" s="384"/>
      <c r="K833" s="385"/>
      <c r="L833" s="385"/>
      <c r="M833" s="386"/>
      <c r="N833" s="216"/>
      <c r="O833" s="216"/>
      <c r="P833" s="216"/>
      <c r="Q833" s="216"/>
      <c r="T833" s="271"/>
      <c r="U833" s="271"/>
      <c r="V833" s="271"/>
      <c r="W833" s="271"/>
      <c r="X833" s="271"/>
      <c r="AA833" s="14"/>
    </row>
    <row r="834" spans="1:27" ht="15.75" customHeight="1">
      <c r="C834" s="144"/>
      <c r="D834" s="16"/>
      <c r="E834" s="16"/>
      <c r="H834" s="264"/>
      <c r="I834" s="264"/>
      <c r="J834" s="384"/>
      <c r="K834" s="385"/>
      <c r="L834" s="385"/>
      <c r="M834" s="386"/>
      <c r="N834" s="216"/>
      <c r="O834" s="216"/>
      <c r="P834" s="216"/>
      <c r="Q834" s="216"/>
      <c r="T834" s="271"/>
      <c r="U834" s="271"/>
      <c r="V834" s="271"/>
      <c r="W834" s="271"/>
      <c r="X834" s="271"/>
      <c r="AA834" s="14"/>
    </row>
    <row r="835" spans="1:27" ht="15.75" customHeight="1">
      <c r="B835" s="162"/>
      <c r="C835" s="144"/>
      <c r="D835" s="16"/>
      <c r="E835" s="16"/>
      <c r="H835" s="264"/>
      <c r="I835" s="264"/>
      <c r="J835" s="384"/>
      <c r="K835" s="31"/>
      <c r="L835" s="31"/>
      <c r="M835" s="18"/>
      <c r="N835" s="18"/>
      <c r="O835" s="18"/>
      <c r="P835" s="18"/>
      <c r="Q835" s="18"/>
      <c r="T835" s="271"/>
      <c r="U835" s="271"/>
      <c r="V835" s="271"/>
      <c r="W835" s="271"/>
      <c r="X835" s="271"/>
      <c r="AA835" s="14"/>
    </row>
    <row r="836" spans="1:27" ht="15.75" customHeight="1">
      <c r="B836" s="162"/>
      <c r="C836" s="144"/>
      <c r="D836" s="16"/>
      <c r="E836" s="16"/>
      <c r="H836" s="264"/>
      <c r="I836" s="264"/>
      <c r="J836" s="384"/>
      <c r="K836" s="31"/>
      <c r="L836" s="31"/>
      <c r="M836" s="18"/>
      <c r="N836" s="18"/>
      <c r="O836" s="18"/>
      <c r="P836" s="18"/>
      <c r="Q836" s="18"/>
      <c r="T836" s="271"/>
      <c r="U836" s="271"/>
      <c r="V836" s="271"/>
      <c r="W836" s="271"/>
      <c r="X836" s="271"/>
      <c r="AA836" s="14"/>
    </row>
    <row r="837" spans="1:27" ht="15.75" customHeight="1">
      <c r="B837" s="162" t="s">
        <v>614</v>
      </c>
      <c r="C837" s="144"/>
      <c r="D837" s="387"/>
      <c r="E837" s="16"/>
      <c r="H837" s="264" t="s">
        <v>3</v>
      </c>
      <c r="I837" s="264"/>
      <c r="J837" s="384"/>
      <c r="K837" s="31"/>
      <c r="L837" s="31"/>
      <c r="M837" s="18"/>
      <c r="N837" s="18"/>
      <c r="O837" s="18"/>
      <c r="P837" s="18"/>
      <c r="Q837" s="18"/>
      <c r="T837" s="271"/>
      <c r="U837" s="271"/>
      <c r="V837" s="271"/>
      <c r="W837" s="271"/>
      <c r="X837" s="271"/>
      <c r="AA837" s="14"/>
    </row>
    <row r="838" spans="1:27" ht="15.75" customHeight="1">
      <c r="B838" s="162"/>
      <c r="C838" s="144"/>
      <c r="D838" s="150"/>
      <c r="E838" s="144"/>
      <c r="H838" s="52"/>
      <c r="I838" s="52"/>
      <c r="J838" s="262"/>
      <c r="K838" s="31"/>
      <c r="L838" s="31"/>
      <c r="M838" s="31"/>
      <c r="N838" s="31"/>
      <c r="O838" s="31"/>
      <c r="P838" s="31"/>
      <c r="Q838" s="31"/>
      <c r="T838" s="271"/>
      <c r="U838" s="271"/>
      <c r="V838" s="271"/>
      <c r="W838" s="271"/>
      <c r="X838" s="271"/>
      <c r="AA838" s="14"/>
    </row>
    <row r="839" spans="1:27" ht="15.75" customHeight="1">
      <c r="A839" s="590" t="s">
        <v>504</v>
      </c>
      <c r="B839" s="388">
        <f ca="1">TODAY()</f>
        <v>44534</v>
      </c>
      <c r="H839" s="52"/>
      <c r="I839" s="52"/>
      <c r="J839" s="262"/>
      <c r="K839" s="31"/>
      <c r="L839" s="31"/>
      <c r="M839" s="198"/>
      <c r="N839" s="198"/>
      <c r="O839" s="198"/>
      <c r="P839" s="198"/>
      <c r="Q839" s="198"/>
      <c r="AA839" s="14"/>
    </row>
    <row r="840" spans="1:27" ht="12.75" customHeight="1">
      <c r="B840" s="162"/>
      <c r="H840" s="52"/>
      <c r="I840" s="52"/>
      <c r="J840" s="262"/>
      <c r="K840" s="31"/>
      <c r="L840" s="31"/>
      <c r="M840" s="198"/>
      <c r="N840" s="198"/>
      <c r="O840" s="198"/>
      <c r="P840" s="198"/>
      <c r="Q840" s="198"/>
    </row>
    <row r="841" spans="1:27" ht="12.75" customHeight="1">
      <c r="B841" s="162"/>
      <c r="H841" s="52"/>
      <c r="I841" s="52"/>
      <c r="J841" s="262"/>
      <c r="K841" s="31"/>
      <c r="L841" s="31"/>
      <c r="M841" s="198"/>
      <c r="N841" s="198"/>
      <c r="O841" s="198"/>
      <c r="P841" s="198"/>
      <c r="Q841" s="198"/>
    </row>
    <row r="842" spans="1:27" ht="12.75" customHeight="1">
      <c r="B842" s="162"/>
      <c r="H842" s="52"/>
      <c r="I842" s="52"/>
      <c r="J842" s="262"/>
      <c r="K842" s="31"/>
      <c r="L842" s="31"/>
      <c r="M842" s="198"/>
      <c r="N842" s="198"/>
      <c r="O842" s="198"/>
      <c r="P842" s="198"/>
      <c r="Q842" s="198"/>
    </row>
    <row r="843" spans="1:27" ht="12.75" customHeight="1">
      <c r="B843" s="162"/>
      <c r="H843" s="52"/>
      <c r="I843" s="52"/>
      <c r="J843" s="262"/>
      <c r="K843" s="31"/>
      <c r="L843" s="31"/>
      <c r="M843" s="198"/>
      <c r="N843" s="198"/>
      <c r="O843" s="198"/>
      <c r="P843" s="198"/>
      <c r="Q843" s="198"/>
    </row>
    <row r="844" spans="1:27" ht="12.75" customHeight="1">
      <c r="B844" s="162"/>
      <c r="H844" s="52"/>
      <c r="I844" s="52"/>
      <c r="J844" s="262"/>
      <c r="K844" s="31"/>
      <c r="L844" s="31"/>
      <c r="M844" s="198"/>
      <c r="N844" s="198"/>
      <c r="O844" s="198"/>
      <c r="P844" s="198"/>
      <c r="Q844" s="198"/>
    </row>
    <row r="845" spans="1:27" ht="12.75" customHeight="1">
      <c r="B845" s="162"/>
      <c r="C845" s="144"/>
      <c r="H845" s="52"/>
      <c r="I845" s="52"/>
      <c r="J845" s="262"/>
      <c r="K845" s="31"/>
      <c r="L845" s="31"/>
      <c r="M845" s="198"/>
      <c r="N845" s="198"/>
      <c r="O845" s="198"/>
      <c r="P845" s="198"/>
      <c r="Q845" s="198"/>
    </row>
    <row r="846" spans="1:27" ht="12.75" customHeight="1">
      <c r="B846" s="162"/>
      <c r="C846" s="144"/>
      <c r="H846" s="52"/>
      <c r="I846" s="52"/>
      <c r="J846" s="262"/>
      <c r="K846" s="31"/>
      <c r="L846" s="31"/>
      <c r="M846" s="198"/>
      <c r="N846" s="198"/>
      <c r="O846" s="198"/>
      <c r="P846" s="198"/>
      <c r="Q846" s="198"/>
    </row>
    <row r="847" spans="1:27" ht="12.75" customHeight="1">
      <c r="B847" s="162"/>
      <c r="C847" s="144"/>
      <c r="H847" s="392"/>
      <c r="I847" s="216"/>
      <c r="J847" s="262"/>
      <c r="K847" s="31"/>
      <c r="L847" s="31"/>
      <c r="M847" s="198"/>
      <c r="N847" s="198"/>
      <c r="O847" s="198"/>
      <c r="P847" s="198"/>
      <c r="Q847" s="198"/>
    </row>
    <row r="848" spans="1:27" ht="12.75" customHeight="1">
      <c r="B848" s="162"/>
      <c r="C848" s="144"/>
      <c r="H848" s="52"/>
      <c r="I848" s="52"/>
      <c r="J848" s="262"/>
      <c r="K848" s="31"/>
      <c r="L848" s="31"/>
      <c r="M848" s="198"/>
      <c r="N848" s="198"/>
      <c r="O848" s="198"/>
      <c r="P848" s="198"/>
      <c r="Q848" s="198"/>
    </row>
    <row r="849" spans="2:17" ht="12.75" customHeight="1">
      <c r="B849" s="162"/>
      <c r="C849" s="144"/>
      <c r="H849" s="52"/>
      <c r="I849" s="52"/>
      <c r="J849" s="262"/>
      <c r="K849" s="31"/>
      <c r="L849" s="31"/>
      <c r="M849" s="198"/>
      <c r="N849" s="198"/>
      <c r="O849" s="198"/>
      <c r="P849" s="198"/>
      <c r="Q849" s="198"/>
    </row>
    <row r="850" spans="2:17" ht="12.75" customHeight="1">
      <c r="B850" s="162"/>
      <c r="C850" s="144"/>
      <c r="H850" s="52"/>
      <c r="I850" s="216"/>
      <c r="J850" s="262"/>
      <c r="K850" s="31"/>
      <c r="L850" s="31"/>
      <c r="M850" s="198"/>
      <c r="N850" s="198"/>
      <c r="O850" s="198"/>
      <c r="P850" s="198"/>
      <c r="Q850" s="198"/>
    </row>
    <row r="851" spans="2:17" ht="12.75" customHeight="1">
      <c r="B851" s="162"/>
      <c r="C851" s="144"/>
      <c r="H851" s="52"/>
      <c r="I851" s="52"/>
      <c r="J851" s="262"/>
      <c r="K851" s="31"/>
      <c r="L851" s="31"/>
      <c r="M851" s="198"/>
      <c r="N851" s="198"/>
      <c r="O851" s="198"/>
      <c r="P851" s="198"/>
      <c r="Q851" s="198"/>
    </row>
    <row r="852" spans="2:17" ht="12.75" customHeight="1">
      <c r="B852" s="162"/>
      <c r="C852" s="144"/>
      <c r="H852" s="52"/>
      <c r="I852" s="52"/>
      <c r="J852" s="262"/>
      <c r="K852" s="31"/>
      <c r="L852" s="31"/>
      <c r="M852" s="198"/>
      <c r="N852" s="198"/>
      <c r="O852" s="198"/>
      <c r="P852" s="198"/>
      <c r="Q852" s="198"/>
    </row>
    <row r="853" spans="2:17" ht="12.75" customHeight="1">
      <c r="B853" s="162"/>
      <c r="C853" s="144"/>
      <c r="H853" s="52"/>
      <c r="I853" s="52"/>
      <c r="J853" s="262"/>
      <c r="K853" s="31"/>
      <c r="L853" s="31"/>
      <c r="M853" s="198"/>
      <c r="N853" s="198"/>
      <c r="O853" s="198"/>
      <c r="P853" s="198"/>
      <c r="Q853" s="198"/>
    </row>
    <row r="854" spans="2:17" ht="12.75" customHeight="1">
      <c r="B854" s="162"/>
      <c r="C854" s="144"/>
      <c r="H854" s="52"/>
      <c r="I854" s="52"/>
      <c r="J854" s="262"/>
      <c r="K854" s="31"/>
      <c r="L854" s="31"/>
      <c r="M854" s="198"/>
      <c r="N854" s="198"/>
      <c r="O854" s="198"/>
      <c r="P854" s="198"/>
      <c r="Q854" s="198"/>
    </row>
    <row r="855" spans="2:17" ht="12.75" customHeight="1">
      <c r="B855" s="162"/>
      <c r="C855" s="144"/>
      <c r="H855" s="52"/>
      <c r="I855" s="52"/>
      <c r="J855" s="262"/>
      <c r="K855" s="31"/>
      <c r="L855" s="31"/>
      <c r="M855" s="198"/>
      <c r="N855" s="198"/>
      <c r="O855" s="198"/>
      <c r="P855" s="198"/>
      <c r="Q855" s="198"/>
    </row>
    <row r="856" spans="2:17" ht="12.75" customHeight="1">
      <c r="B856" s="162"/>
      <c r="C856" s="144"/>
      <c r="I856" s="52"/>
      <c r="J856" s="262"/>
      <c r="K856" s="31"/>
      <c r="L856" s="31"/>
      <c r="M856" s="198"/>
      <c r="N856" s="198"/>
      <c r="O856" s="198"/>
      <c r="P856" s="198"/>
      <c r="Q856" s="198"/>
    </row>
    <row r="857" spans="2:17" ht="12.75" customHeight="1">
      <c r="B857" s="162"/>
      <c r="C857" s="144"/>
      <c r="H857" s="52"/>
      <c r="I857" s="52"/>
      <c r="J857" s="262"/>
      <c r="K857" s="31"/>
      <c r="L857" s="31"/>
      <c r="M857" s="198"/>
      <c r="N857" s="198"/>
      <c r="O857" s="198"/>
      <c r="P857" s="198"/>
      <c r="Q857" s="198"/>
    </row>
    <row r="858" spans="2:17" ht="12.75" customHeight="1">
      <c r="B858" s="162"/>
      <c r="C858" s="144"/>
      <c r="H858" s="52"/>
      <c r="I858" s="52"/>
      <c r="J858" s="262"/>
      <c r="K858" s="31"/>
      <c r="L858" s="31"/>
      <c r="M858" s="198"/>
      <c r="N858" s="198"/>
      <c r="O858" s="198"/>
      <c r="P858" s="198"/>
      <c r="Q858" s="198"/>
    </row>
    <row r="859" spans="2:17" ht="12.75" customHeight="1">
      <c r="B859" s="162"/>
      <c r="C859" s="144"/>
      <c r="H859" s="52"/>
      <c r="I859" s="52"/>
      <c r="J859" s="262"/>
      <c r="K859" s="31"/>
      <c r="L859" s="31"/>
      <c r="M859" s="198"/>
      <c r="N859" s="198"/>
      <c r="O859" s="198"/>
      <c r="P859" s="198"/>
      <c r="Q859" s="198"/>
    </row>
    <row r="860" spans="2:17" ht="12.75" customHeight="1">
      <c r="B860" s="162"/>
      <c r="C860" s="144"/>
      <c r="H860" s="52"/>
      <c r="I860" s="52"/>
      <c r="J860" s="262"/>
      <c r="K860" s="31"/>
      <c r="L860" s="31"/>
      <c r="M860" s="198"/>
      <c r="N860" s="198"/>
      <c r="O860" s="198"/>
      <c r="P860" s="198"/>
      <c r="Q860" s="198"/>
    </row>
    <row r="861" spans="2:17" ht="12.75" customHeight="1">
      <c r="B861" s="162"/>
      <c r="C861" s="144"/>
      <c r="H861" s="52"/>
      <c r="I861" s="52"/>
      <c r="J861" s="262"/>
      <c r="K861" s="31"/>
      <c r="L861" s="31"/>
      <c r="M861" s="198"/>
      <c r="N861" s="198"/>
      <c r="O861" s="198"/>
      <c r="P861" s="198"/>
      <c r="Q861" s="198"/>
    </row>
    <row r="862" spans="2:17" ht="12.75" customHeight="1">
      <c r="B862" s="162"/>
      <c r="C862" s="144"/>
      <c r="H862" s="52"/>
      <c r="I862" s="52"/>
      <c r="J862" s="262"/>
      <c r="K862" s="31"/>
      <c r="L862" s="31"/>
      <c r="M862" s="198"/>
      <c r="N862" s="198"/>
      <c r="O862" s="198"/>
      <c r="P862" s="198"/>
      <c r="Q862" s="198"/>
    </row>
    <row r="863" spans="2:17" ht="12.75" customHeight="1">
      <c r="B863" s="162"/>
      <c r="C863" s="144"/>
      <c r="H863" s="52"/>
      <c r="I863" s="52"/>
      <c r="J863" s="262"/>
      <c r="K863" s="31"/>
      <c r="L863" s="31"/>
      <c r="M863" s="198"/>
      <c r="N863" s="198"/>
      <c r="O863" s="198"/>
      <c r="P863" s="198"/>
      <c r="Q863" s="198"/>
    </row>
    <row r="864" spans="2:17" ht="12.75" customHeight="1">
      <c r="B864" s="162"/>
      <c r="C864" s="144"/>
      <c r="H864" s="52"/>
      <c r="I864" s="52"/>
      <c r="J864" s="262"/>
      <c r="K864" s="31"/>
      <c r="L864" s="31"/>
      <c r="M864" s="198"/>
      <c r="N864" s="198"/>
      <c r="O864" s="198"/>
      <c r="P864" s="198"/>
      <c r="Q864" s="198"/>
    </row>
    <row r="865" spans="2:17" ht="12.75" customHeight="1">
      <c r="B865" s="162"/>
      <c r="H865" s="52"/>
      <c r="I865" s="52"/>
      <c r="J865" s="262"/>
      <c r="K865" s="31"/>
      <c r="L865" s="31"/>
      <c r="M865" s="198"/>
      <c r="N865" s="198"/>
      <c r="O865" s="198"/>
      <c r="P865" s="198"/>
      <c r="Q865" s="198"/>
    </row>
    <row r="866" spans="2:17" ht="12.75" customHeight="1">
      <c r="B866" s="162"/>
      <c r="H866" s="52"/>
      <c r="I866" s="52"/>
      <c r="J866" s="262"/>
      <c r="K866" s="31"/>
      <c r="L866" s="31"/>
      <c r="M866" s="198"/>
      <c r="N866" s="198"/>
      <c r="O866" s="198"/>
      <c r="P866" s="198"/>
      <c r="Q866" s="198"/>
    </row>
    <row r="867" spans="2:17" ht="12.75" customHeight="1">
      <c r="B867" s="162"/>
      <c r="H867" s="52"/>
      <c r="I867" s="52"/>
      <c r="J867" s="262"/>
      <c r="K867" s="31"/>
      <c r="L867" s="31"/>
      <c r="M867" s="198"/>
      <c r="N867" s="198"/>
      <c r="O867" s="198"/>
      <c r="P867" s="198"/>
      <c r="Q867" s="198"/>
    </row>
    <row r="868" spans="2:17" ht="12.75" customHeight="1">
      <c r="B868" s="162"/>
      <c r="H868" s="52"/>
      <c r="I868" s="52"/>
      <c r="J868" s="262"/>
      <c r="K868" s="31"/>
      <c r="L868" s="31"/>
      <c r="M868" s="198"/>
      <c r="N868" s="198"/>
      <c r="O868" s="198"/>
      <c r="P868" s="198"/>
      <c r="Q868" s="198"/>
    </row>
    <row r="869" spans="2:17" ht="12.75" customHeight="1">
      <c r="B869" s="162"/>
      <c r="H869" s="52"/>
      <c r="I869" s="52"/>
      <c r="J869" s="262"/>
      <c r="K869" s="31"/>
      <c r="L869" s="31"/>
      <c r="M869" s="198"/>
      <c r="N869" s="198"/>
      <c r="O869" s="198"/>
      <c r="P869" s="198"/>
      <c r="Q869" s="198"/>
    </row>
    <row r="870" spans="2:17" ht="12.75" customHeight="1">
      <c r="B870" s="162"/>
      <c r="H870" s="52"/>
      <c r="I870" s="52"/>
      <c r="J870" s="262"/>
      <c r="K870" s="31"/>
      <c r="L870" s="31"/>
      <c r="M870" s="198"/>
      <c r="N870" s="198"/>
      <c r="O870" s="198"/>
      <c r="P870" s="198"/>
      <c r="Q870" s="198"/>
    </row>
    <row r="871" spans="2:17" ht="12.75" customHeight="1">
      <c r="B871" s="162"/>
      <c r="H871" s="52"/>
      <c r="I871" s="52"/>
      <c r="J871" s="262"/>
      <c r="K871" s="31"/>
      <c r="L871" s="31"/>
      <c r="M871" s="198"/>
      <c r="N871" s="198"/>
      <c r="O871" s="198"/>
      <c r="P871" s="198"/>
      <c r="Q871" s="198"/>
    </row>
    <row r="872" spans="2:17" ht="12.75" customHeight="1">
      <c r="B872" s="162"/>
      <c r="H872" s="52"/>
      <c r="I872" s="52"/>
      <c r="J872" s="262"/>
      <c r="K872" s="31"/>
      <c r="L872" s="31"/>
      <c r="M872" s="198"/>
      <c r="N872" s="198"/>
      <c r="O872" s="198"/>
      <c r="P872" s="198"/>
      <c r="Q872" s="198"/>
    </row>
    <row r="873" spans="2:17" ht="12.75" customHeight="1">
      <c r="B873" s="162"/>
      <c r="H873" s="52"/>
      <c r="I873" s="52"/>
      <c r="J873" s="262"/>
      <c r="K873" s="31"/>
      <c r="L873" s="31"/>
      <c r="M873" s="198"/>
      <c r="N873" s="198"/>
      <c r="O873" s="198"/>
      <c r="P873" s="198"/>
      <c r="Q873" s="198"/>
    </row>
    <row r="874" spans="2:17" ht="12.75" customHeight="1">
      <c r="B874" s="162"/>
      <c r="H874" s="52"/>
      <c r="I874" s="52"/>
      <c r="J874" s="262"/>
      <c r="K874" s="31"/>
      <c r="L874" s="31"/>
      <c r="M874" s="198"/>
      <c r="N874" s="198"/>
      <c r="O874" s="198"/>
      <c r="P874" s="198"/>
      <c r="Q874" s="198"/>
    </row>
    <row r="875" spans="2:17" ht="12.75" customHeight="1">
      <c r="B875" s="162"/>
      <c r="H875" s="52"/>
      <c r="I875" s="52"/>
      <c r="J875" s="262"/>
      <c r="K875" s="31"/>
      <c r="L875" s="31"/>
      <c r="M875" s="198"/>
      <c r="N875" s="198"/>
      <c r="O875" s="198"/>
      <c r="P875" s="198"/>
      <c r="Q875" s="198"/>
    </row>
    <row r="876" spans="2:17" ht="12.75" customHeight="1">
      <c r="B876" s="162"/>
      <c r="H876" s="52"/>
      <c r="I876" s="52"/>
      <c r="J876" s="262"/>
      <c r="K876" s="31"/>
      <c r="L876" s="31"/>
      <c r="M876" s="198"/>
      <c r="N876" s="198"/>
      <c r="O876" s="198"/>
      <c r="P876" s="198"/>
      <c r="Q876" s="198"/>
    </row>
    <row r="877" spans="2:17" ht="12.75" customHeight="1">
      <c r="B877" s="162"/>
      <c r="H877" s="52"/>
      <c r="I877" s="52"/>
      <c r="J877" s="262"/>
      <c r="K877" s="31"/>
      <c r="L877" s="31"/>
      <c r="M877" s="198"/>
      <c r="N877" s="198"/>
      <c r="O877" s="198"/>
      <c r="P877" s="198"/>
      <c r="Q877" s="198"/>
    </row>
    <row r="878" spans="2:17" ht="12.75" customHeight="1">
      <c r="B878" s="162"/>
      <c r="H878" s="52"/>
      <c r="I878" s="52"/>
      <c r="J878" s="262"/>
      <c r="K878" s="31"/>
      <c r="L878" s="31"/>
      <c r="M878" s="198"/>
      <c r="N878" s="198"/>
      <c r="O878" s="198"/>
      <c r="P878" s="198"/>
      <c r="Q878" s="198"/>
    </row>
    <row r="879" spans="2:17" ht="12.75" customHeight="1">
      <c r="B879" s="162"/>
      <c r="H879" s="52"/>
      <c r="I879" s="52"/>
      <c r="J879" s="262"/>
      <c r="K879" s="31"/>
      <c r="L879" s="31"/>
      <c r="M879" s="198"/>
      <c r="N879" s="198"/>
      <c r="O879" s="198"/>
      <c r="P879" s="198"/>
      <c r="Q879" s="198"/>
    </row>
    <row r="880" spans="2:17" ht="12.75" customHeight="1">
      <c r="B880" s="162"/>
      <c r="H880" s="52"/>
      <c r="I880" s="52"/>
      <c r="J880" s="262"/>
      <c r="K880" s="31"/>
      <c r="L880" s="31"/>
      <c r="M880" s="198"/>
      <c r="N880" s="198"/>
      <c r="O880" s="198"/>
      <c r="P880" s="198"/>
      <c r="Q880" s="198"/>
    </row>
    <row r="881" spans="2:17" ht="12.75" customHeight="1">
      <c r="B881" s="162"/>
      <c r="H881" s="52"/>
      <c r="I881" s="52"/>
      <c r="J881" s="262"/>
      <c r="K881" s="31"/>
      <c r="L881" s="31"/>
      <c r="M881" s="198"/>
      <c r="N881" s="198"/>
      <c r="O881" s="198"/>
      <c r="P881" s="198"/>
      <c r="Q881" s="198"/>
    </row>
    <row r="882" spans="2:17" ht="12.75" customHeight="1">
      <c r="B882" s="162"/>
      <c r="H882" s="52"/>
      <c r="I882" s="52"/>
      <c r="J882" s="262"/>
      <c r="K882" s="31"/>
      <c r="L882" s="31"/>
      <c r="M882" s="198"/>
      <c r="N882" s="198"/>
      <c r="O882" s="198"/>
      <c r="P882" s="198"/>
      <c r="Q882" s="198"/>
    </row>
    <row r="883" spans="2:17" ht="12.75" customHeight="1">
      <c r="B883" s="162"/>
      <c r="H883" s="52"/>
      <c r="I883" s="52"/>
      <c r="J883" s="262"/>
      <c r="K883" s="31"/>
      <c r="L883" s="31"/>
      <c r="M883" s="198"/>
      <c r="N883" s="198"/>
      <c r="O883" s="198"/>
      <c r="P883" s="198"/>
      <c r="Q883" s="198"/>
    </row>
    <row r="884" spans="2:17" ht="12.75" customHeight="1">
      <c r="B884" s="162"/>
      <c r="H884" s="52"/>
      <c r="I884" s="52"/>
      <c r="J884" s="262"/>
      <c r="K884" s="31"/>
      <c r="L884" s="31"/>
      <c r="M884" s="198"/>
      <c r="N884" s="198"/>
      <c r="O884" s="198"/>
      <c r="P884" s="198"/>
      <c r="Q884" s="198"/>
    </row>
    <row r="885" spans="2:17" ht="12.75" customHeight="1">
      <c r="B885" s="162"/>
      <c r="H885" s="52"/>
      <c r="I885" s="52"/>
      <c r="J885" s="262"/>
      <c r="K885" s="31"/>
      <c r="L885" s="31"/>
      <c r="M885" s="198"/>
      <c r="N885" s="198"/>
      <c r="O885" s="198"/>
      <c r="P885" s="198"/>
      <c r="Q885" s="198"/>
    </row>
    <row r="886" spans="2:17" ht="12.75" customHeight="1">
      <c r="B886" s="162"/>
      <c r="H886" s="52"/>
      <c r="I886" s="52"/>
      <c r="J886" s="262"/>
      <c r="K886" s="31"/>
      <c r="L886" s="31"/>
      <c r="M886" s="198"/>
      <c r="N886" s="198"/>
      <c r="O886" s="198"/>
      <c r="P886" s="198"/>
      <c r="Q886" s="198"/>
    </row>
    <row r="887" spans="2:17" ht="12.75" customHeight="1">
      <c r="B887" s="162"/>
      <c r="H887" s="52"/>
      <c r="I887" s="52"/>
      <c r="J887" s="262"/>
      <c r="K887" s="31"/>
      <c r="L887" s="31"/>
      <c r="M887" s="198"/>
      <c r="N887" s="198"/>
      <c r="O887" s="198"/>
      <c r="P887" s="198"/>
      <c r="Q887" s="198"/>
    </row>
    <row r="888" spans="2:17" ht="12.75" customHeight="1">
      <c r="B888" s="162"/>
      <c r="H888" s="52"/>
      <c r="I888" s="52"/>
      <c r="J888" s="262"/>
      <c r="K888" s="31"/>
      <c r="L888" s="31"/>
      <c r="M888" s="198"/>
      <c r="N888" s="198"/>
      <c r="O888" s="198"/>
      <c r="P888" s="198"/>
      <c r="Q888" s="198"/>
    </row>
    <row r="889" spans="2:17" ht="12.75" customHeight="1">
      <c r="B889" s="162"/>
      <c r="H889" s="52"/>
      <c r="I889" s="52"/>
      <c r="J889" s="262"/>
      <c r="K889" s="31"/>
      <c r="L889" s="31"/>
      <c r="M889" s="198"/>
      <c r="N889" s="198"/>
      <c r="O889" s="198"/>
      <c r="P889" s="198"/>
      <c r="Q889" s="198"/>
    </row>
    <row r="890" spans="2:17" ht="12.75" customHeight="1">
      <c r="B890" s="162"/>
      <c r="H890" s="52"/>
      <c r="I890" s="52"/>
      <c r="J890" s="262"/>
      <c r="K890" s="31"/>
      <c r="L890" s="31"/>
      <c r="M890" s="198"/>
      <c r="N890" s="198"/>
      <c r="O890" s="198"/>
      <c r="P890" s="198"/>
      <c r="Q890" s="198"/>
    </row>
    <row r="891" spans="2:17" ht="12.75" customHeight="1">
      <c r="B891" s="162"/>
      <c r="H891" s="52"/>
      <c r="I891" s="52"/>
      <c r="J891" s="262"/>
      <c r="K891" s="31"/>
      <c r="L891" s="31"/>
      <c r="M891" s="198"/>
      <c r="N891" s="198"/>
      <c r="O891" s="198"/>
      <c r="P891" s="198"/>
      <c r="Q891" s="198"/>
    </row>
    <row r="892" spans="2:17" ht="12.75" customHeight="1">
      <c r="B892" s="162"/>
      <c r="H892" s="52"/>
      <c r="I892" s="52"/>
      <c r="J892" s="262"/>
      <c r="K892" s="31"/>
      <c r="L892" s="31"/>
      <c r="M892" s="198"/>
      <c r="N892" s="198"/>
      <c r="O892" s="198"/>
      <c r="P892" s="198"/>
      <c r="Q892" s="198"/>
    </row>
    <row r="893" spans="2:17" ht="12.75" customHeight="1">
      <c r="B893" s="162"/>
      <c r="H893" s="52"/>
      <c r="I893" s="52"/>
      <c r="J893" s="262"/>
      <c r="K893" s="31"/>
      <c r="L893" s="31"/>
      <c r="M893" s="198"/>
      <c r="N893" s="198"/>
      <c r="O893" s="198"/>
      <c r="P893" s="198"/>
      <c r="Q893" s="198"/>
    </row>
    <row r="894" spans="2:17" ht="12.75" customHeight="1">
      <c r="B894" s="162"/>
      <c r="H894" s="52"/>
      <c r="I894" s="52"/>
      <c r="J894" s="262"/>
      <c r="K894" s="31"/>
      <c r="L894" s="31"/>
      <c r="M894" s="198"/>
      <c r="N894" s="198"/>
      <c r="O894" s="198"/>
      <c r="P894" s="198"/>
      <c r="Q894" s="198"/>
    </row>
    <row r="895" spans="2:17" ht="12.75" customHeight="1">
      <c r="B895" s="162"/>
      <c r="H895" s="52"/>
      <c r="I895" s="52"/>
      <c r="J895" s="262"/>
      <c r="K895" s="31"/>
      <c r="L895" s="31"/>
      <c r="M895" s="198"/>
      <c r="N895" s="198"/>
      <c r="O895" s="198"/>
      <c r="P895" s="198"/>
      <c r="Q895" s="198"/>
    </row>
    <row r="896" spans="2:17" ht="12.75" customHeight="1">
      <c r="B896" s="162"/>
      <c r="H896" s="52"/>
      <c r="I896" s="52"/>
      <c r="J896" s="262"/>
      <c r="K896" s="31"/>
      <c r="L896" s="31"/>
      <c r="M896" s="198"/>
      <c r="N896" s="198"/>
      <c r="O896" s="198"/>
      <c r="P896" s="198"/>
      <c r="Q896" s="198"/>
    </row>
    <row r="897" spans="2:17" ht="12.75" customHeight="1">
      <c r="B897" s="162"/>
      <c r="H897" s="52"/>
      <c r="I897" s="52"/>
      <c r="J897" s="262"/>
      <c r="K897" s="31"/>
      <c r="L897" s="31"/>
      <c r="M897" s="198"/>
      <c r="N897" s="198"/>
      <c r="O897" s="198"/>
      <c r="P897" s="198"/>
      <c r="Q897" s="198"/>
    </row>
    <row r="898" spans="2:17" ht="12.75" customHeight="1">
      <c r="B898" s="162"/>
      <c r="H898" s="52"/>
      <c r="I898" s="52"/>
      <c r="J898" s="262"/>
      <c r="K898" s="31"/>
      <c r="L898" s="31"/>
      <c r="M898" s="198"/>
      <c r="N898" s="198"/>
      <c r="O898" s="198"/>
      <c r="P898" s="198"/>
      <c r="Q898" s="198"/>
    </row>
    <row r="899" spans="2:17" ht="12.75" customHeight="1">
      <c r="B899" s="162"/>
      <c r="H899" s="52"/>
      <c r="I899" s="52"/>
      <c r="J899" s="262"/>
      <c r="K899" s="31"/>
      <c r="L899" s="31"/>
      <c r="M899" s="198"/>
      <c r="N899" s="198"/>
      <c r="O899" s="198"/>
      <c r="P899" s="198"/>
      <c r="Q899" s="198"/>
    </row>
    <row r="900" spans="2:17" ht="12.75" customHeight="1">
      <c r="B900" s="162"/>
      <c r="H900" s="52"/>
      <c r="I900" s="52"/>
      <c r="J900" s="262"/>
      <c r="K900" s="31"/>
      <c r="L900" s="31"/>
      <c r="M900" s="198"/>
      <c r="N900" s="198"/>
      <c r="O900" s="198"/>
      <c r="P900" s="198"/>
      <c r="Q900" s="198"/>
    </row>
    <row r="901" spans="2:17" ht="12.75" customHeight="1">
      <c r="B901" s="162"/>
      <c r="H901" s="52"/>
      <c r="I901" s="52"/>
      <c r="J901" s="262"/>
      <c r="K901" s="31"/>
      <c r="L901" s="31"/>
      <c r="M901" s="198"/>
      <c r="N901" s="198"/>
      <c r="O901" s="198"/>
      <c r="P901" s="198"/>
      <c r="Q901" s="198"/>
    </row>
    <row r="902" spans="2:17" ht="12.75" customHeight="1">
      <c r="B902" s="162"/>
      <c r="H902" s="52"/>
      <c r="I902" s="52"/>
      <c r="J902" s="262"/>
      <c r="K902" s="31"/>
      <c r="L902" s="31"/>
      <c r="M902" s="198"/>
      <c r="N902" s="198"/>
      <c r="O902" s="198"/>
      <c r="P902" s="198"/>
      <c r="Q902" s="198"/>
    </row>
    <row r="903" spans="2:17" ht="12.75" customHeight="1">
      <c r="B903" s="162"/>
      <c r="H903" s="52"/>
      <c r="I903" s="52"/>
      <c r="J903" s="262"/>
      <c r="K903" s="31"/>
      <c r="L903" s="31"/>
      <c r="M903" s="198"/>
      <c r="N903" s="198"/>
      <c r="O903" s="198"/>
      <c r="P903" s="198"/>
      <c r="Q903" s="198"/>
    </row>
    <row r="904" spans="2:17" ht="12.75" customHeight="1">
      <c r="B904" s="162"/>
      <c r="H904" s="52"/>
      <c r="I904" s="52"/>
      <c r="J904" s="262"/>
      <c r="K904" s="31"/>
      <c r="L904" s="31"/>
      <c r="M904" s="198"/>
      <c r="N904" s="198"/>
      <c r="O904" s="198"/>
      <c r="P904" s="198"/>
      <c r="Q904" s="198"/>
    </row>
    <row r="905" spans="2:17" ht="12.75" customHeight="1">
      <c r="B905" s="162"/>
      <c r="H905" s="52"/>
      <c r="I905" s="52"/>
      <c r="J905" s="262"/>
      <c r="K905" s="31"/>
      <c r="L905" s="31"/>
      <c r="M905" s="198"/>
      <c r="N905" s="198"/>
      <c r="O905" s="198"/>
      <c r="P905" s="198"/>
      <c r="Q905" s="198"/>
    </row>
    <row r="906" spans="2:17" ht="12.75" customHeight="1">
      <c r="B906" s="162"/>
      <c r="H906" s="52"/>
      <c r="I906" s="52"/>
      <c r="J906" s="262"/>
      <c r="K906" s="31"/>
      <c r="L906" s="31"/>
      <c r="M906" s="198"/>
      <c r="N906" s="198"/>
      <c r="O906" s="198"/>
      <c r="P906" s="198"/>
      <c r="Q906" s="198"/>
    </row>
    <row r="907" spans="2:17" ht="12.75" customHeight="1">
      <c r="B907" s="162"/>
      <c r="H907" s="52"/>
      <c r="I907" s="52"/>
      <c r="J907" s="262"/>
      <c r="K907" s="31"/>
      <c r="L907" s="31"/>
      <c r="M907" s="198"/>
      <c r="N907" s="198"/>
      <c r="O907" s="198"/>
      <c r="P907" s="198"/>
      <c r="Q907" s="198"/>
    </row>
    <row r="908" spans="2:17" ht="12.75" customHeight="1">
      <c r="B908" s="162"/>
      <c r="H908" s="52"/>
      <c r="I908" s="52"/>
      <c r="J908" s="262"/>
      <c r="K908" s="31"/>
      <c r="L908" s="31"/>
      <c r="M908" s="198"/>
      <c r="N908" s="198"/>
      <c r="O908" s="198"/>
      <c r="P908" s="198"/>
      <c r="Q908" s="198"/>
    </row>
    <row r="909" spans="2:17" ht="12.75" customHeight="1">
      <c r="B909" s="162"/>
      <c r="H909" s="52"/>
      <c r="I909" s="52"/>
      <c r="J909" s="262"/>
      <c r="K909" s="31"/>
      <c r="L909" s="31"/>
      <c r="M909" s="198"/>
      <c r="N909" s="198"/>
      <c r="O909" s="198"/>
      <c r="P909" s="198"/>
      <c r="Q909" s="198"/>
    </row>
    <row r="910" spans="2:17" ht="12.75" customHeight="1">
      <c r="B910" s="162"/>
      <c r="H910" s="52"/>
      <c r="I910" s="52"/>
      <c r="J910" s="262"/>
      <c r="K910" s="31"/>
      <c r="L910" s="31"/>
      <c r="M910" s="198"/>
      <c r="N910" s="198"/>
      <c r="O910" s="198"/>
      <c r="P910" s="198"/>
      <c r="Q910" s="198"/>
    </row>
    <row r="911" spans="2:17" ht="12.75" customHeight="1">
      <c r="B911" s="162"/>
      <c r="H911" s="52"/>
      <c r="I911" s="52"/>
      <c r="J911" s="262"/>
      <c r="K911" s="31"/>
      <c r="L911" s="31"/>
      <c r="M911" s="198"/>
      <c r="N911" s="198"/>
      <c r="O911" s="198"/>
      <c r="P911" s="198"/>
      <c r="Q911" s="198"/>
    </row>
    <row r="912" spans="2:17" ht="12.75" customHeight="1">
      <c r="B912" s="162"/>
      <c r="H912" s="52"/>
      <c r="I912" s="52"/>
      <c r="J912" s="262"/>
      <c r="K912" s="31"/>
      <c r="L912" s="31"/>
      <c r="M912" s="198"/>
      <c r="N912" s="198"/>
      <c r="O912" s="198"/>
      <c r="P912" s="198"/>
      <c r="Q912" s="198"/>
    </row>
    <row r="913" spans="2:17" ht="12.75" customHeight="1">
      <c r="B913" s="162"/>
      <c r="H913" s="52"/>
      <c r="I913" s="52"/>
      <c r="J913" s="262"/>
      <c r="K913" s="31"/>
      <c r="L913" s="31"/>
      <c r="M913" s="198"/>
      <c r="N913" s="198"/>
      <c r="O913" s="198"/>
      <c r="P913" s="198"/>
      <c r="Q913" s="198"/>
    </row>
    <row r="914" spans="2:17" ht="12.75" customHeight="1">
      <c r="B914" s="162"/>
      <c r="H914" s="52"/>
      <c r="I914" s="52"/>
      <c r="J914" s="262"/>
      <c r="K914" s="31"/>
      <c r="L914" s="31"/>
      <c r="M914" s="198"/>
      <c r="N914" s="198"/>
      <c r="O914" s="198"/>
      <c r="P914" s="198"/>
      <c r="Q914" s="198"/>
    </row>
    <row r="915" spans="2:17" ht="12.75" customHeight="1">
      <c r="B915" s="162"/>
      <c r="H915" s="52"/>
      <c r="I915" s="52"/>
      <c r="J915" s="262"/>
      <c r="K915" s="31"/>
      <c r="L915" s="31"/>
      <c r="M915" s="198"/>
      <c r="N915" s="198"/>
      <c r="O915" s="198"/>
      <c r="P915" s="198"/>
      <c r="Q915" s="198"/>
    </row>
    <row r="916" spans="2:17" ht="12.75" customHeight="1">
      <c r="B916" s="162"/>
      <c r="H916" s="52"/>
      <c r="I916" s="52"/>
      <c r="J916" s="262"/>
      <c r="K916" s="31"/>
      <c r="L916" s="31"/>
      <c r="M916" s="198"/>
      <c r="N916" s="198"/>
      <c r="O916" s="198"/>
      <c r="P916" s="198"/>
      <c r="Q916" s="198"/>
    </row>
    <row r="917" spans="2:17" ht="12.75" customHeight="1">
      <c r="B917" s="162"/>
      <c r="H917" s="52"/>
      <c r="I917" s="52"/>
      <c r="J917" s="262"/>
      <c r="K917" s="31"/>
      <c r="L917" s="31"/>
      <c r="M917" s="198"/>
      <c r="N917" s="198"/>
      <c r="O917" s="198"/>
      <c r="P917" s="198"/>
      <c r="Q917" s="198"/>
    </row>
    <row r="918" spans="2:17" ht="12.75" customHeight="1">
      <c r="B918" s="162"/>
      <c r="H918" s="52"/>
      <c r="I918" s="52"/>
      <c r="J918" s="262"/>
      <c r="K918" s="31"/>
      <c r="L918" s="31"/>
      <c r="M918" s="198"/>
      <c r="N918" s="198"/>
      <c r="O918" s="198"/>
      <c r="P918" s="198"/>
      <c r="Q918" s="198"/>
    </row>
    <row r="919" spans="2:17" ht="12.75" customHeight="1">
      <c r="B919" s="162"/>
      <c r="H919" s="52"/>
      <c r="I919" s="52"/>
      <c r="J919" s="262"/>
      <c r="K919" s="31"/>
      <c r="L919" s="31"/>
      <c r="M919" s="198"/>
      <c r="N919" s="198"/>
      <c r="O919" s="198"/>
      <c r="P919" s="198"/>
      <c r="Q919" s="198"/>
    </row>
    <row r="920" spans="2:17" ht="12.75" customHeight="1">
      <c r="B920" s="162"/>
      <c r="H920" s="52"/>
      <c r="I920" s="52"/>
      <c r="J920" s="262"/>
      <c r="K920" s="31"/>
      <c r="L920" s="31"/>
      <c r="M920" s="198"/>
      <c r="N920" s="198"/>
      <c r="O920" s="198"/>
      <c r="P920" s="198"/>
      <c r="Q920" s="198"/>
    </row>
    <row r="921" spans="2:17" ht="12.75" customHeight="1">
      <c r="B921" s="162"/>
      <c r="H921" s="52"/>
      <c r="I921" s="52"/>
      <c r="J921" s="262"/>
      <c r="K921" s="31"/>
      <c r="L921" s="31"/>
      <c r="M921" s="198"/>
      <c r="N921" s="198"/>
      <c r="O921" s="198"/>
      <c r="P921" s="198"/>
      <c r="Q921" s="198"/>
    </row>
    <row r="922" spans="2:17" ht="12.75" customHeight="1">
      <c r="B922" s="162"/>
      <c r="H922" s="52"/>
      <c r="I922" s="52"/>
      <c r="J922" s="262"/>
      <c r="K922" s="31"/>
      <c r="L922" s="31"/>
      <c r="M922" s="198"/>
      <c r="N922" s="198"/>
      <c r="O922" s="198"/>
      <c r="P922" s="198"/>
      <c r="Q922" s="198"/>
    </row>
    <row r="923" spans="2:17" ht="12.75" customHeight="1">
      <c r="B923" s="162"/>
      <c r="H923" s="52"/>
      <c r="I923" s="52"/>
      <c r="J923" s="262"/>
      <c r="K923" s="31"/>
      <c r="L923" s="31"/>
      <c r="M923" s="198"/>
      <c r="N923" s="198"/>
      <c r="O923" s="198"/>
      <c r="P923" s="198"/>
      <c r="Q923" s="198"/>
    </row>
    <row r="924" spans="2:17" ht="12.75" customHeight="1">
      <c r="B924" s="162"/>
      <c r="H924" s="52"/>
      <c r="I924" s="52"/>
      <c r="J924" s="262"/>
      <c r="K924" s="31"/>
      <c r="L924" s="31"/>
      <c r="M924" s="198"/>
      <c r="N924" s="198"/>
      <c r="O924" s="198"/>
      <c r="P924" s="198"/>
      <c r="Q924" s="198"/>
    </row>
    <row r="925" spans="2:17" ht="12.75" customHeight="1">
      <c r="B925" s="162"/>
      <c r="H925" s="52"/>
      <c r="I925" s="52"/>
      <c r="J925" s="262"/>
      <c r="K925" s="31"/>
      <c r="L925" s="31"/>
      <c r="M925" s="198"/>
      <c r="N925" s="198"/>
      <c r="O925" s="198"/>
      <c r="P925" s="198"/>
      <c r="Q925" s="198"/>
    </row>
    <row r="926" spans="2:17" ht="12.75" customHeight="1">
      <c r="B926" s="162"/>
      <c r="H926" s="52"/>
      <c r="I926" s="52"/>
      <c r="J926" s="262"/>
      <c r="K926" s="31"/>
      <c r="L926" s="31"/>
      <c r="M926" s="198"/>
      <c r="N926" s="198"/>
      <c r="O926" s="198"/>
      <c r="P926" s="198"/>
      <c r="Q926" s="198"/>
    </row>
    <row r="927" spans="2:17" ht="12.75" customHeight="1">
      <c r="B927" s="162"/>
      <c r="H927" s="52"/>
      <c r="I927" s="52"/>
      <c r="J927" s="262"/>
      <c r="K927" s="31"/>
      <c r="L927" s="31"/>
      <c r="M927" s="198"/>
      <c r="N927" s="198"/>
      <c r="O927" s="198"/>
      <c r="P927" s="198"/>
      <c r="Q927" s="198"/>
    </row>
    <row r="928" spans="2:17" ht="12.75" customHeight="1">
      <c r="B928" s="162"/>
      <c r="H928" s="52"/>
      <c r="I928" s="52"/>
      <c r="J928" s="262"/>
      <c r="K928" s="31"/>
      <c r="L928" s="31"/>
      <c r="M928" s="198"/>
      <c r="N928" s="198"/>
      <c r="O928" s="198"/>
      <c r="P928" s="198"/>
      <c r="Q928" s="198"/>
    </row>
    <row r="929" spans="2:17" ht="12.75" customHeight="1">
      <c r="B929" s="162"/>
      <c r="H929" s="52"/>
      <c r="I929" s="52"/>
      <c r="J929" s="262"/>
      <c r="K929" s="31"/>
      <c r="L929" s="31"/>
      <c r="M929" s="198"/>
      <c r="N929" s="198"/>
      <c r="O929" s="198"/>
      <c r="P929" s="198"/>
      <c r="Q929" s="198"/>
    </row>
    <row r="930" spans="2:17" ht="12.75" customHeight="1">
      <c r="B930" s="162"/>
      <c r="H930" s="52"/>
      <c r="I930" s="52"/>
      <c r="J930" s="262"/>
      <c r="K930" s="31"/>
      <c r="L930" s="31"/>
      <c r="M930" s="198"/>
      <c r="N930" s="198"/>
      <c r="O930" s="198"/>
      <c r="P930" s="198"/>
      <c r="Q930" s="198"/>
    </row>
    <row r="931" spans="2:17" ht="12.75" customHeight="1">
      <c r="B931" s="162"/>
      <c r="H931" s="52"/>
      <c r="I931" s="52"/>
      <c r="J931" s="262"/>
      <c r="K931" s="31"/>
      <c r="L931" s="31"/>
      <c r="M931" s="198"/>
      <c r="N931" s="198"/>
      <c r="O931" s="198"/>
      <c r="P931" s="198"/>
      <c r="Q931" s="198"/>
    </row>
    <row r="932" spans="2:17" ht="12.75" customHeight="1">
      <c r="B932" s="162"/>
      <c r="H932" s="52"/>
      <c r="I932" s="52"/>
      <c r="J932" s="262"/>
      <c r="K932" s="31"/>
      <c r="L932" s="31"/>
      <c r="M932" s="198"/>
      <c r="N932" s="198"/>
      <c r="O932" s="198"/>
      <c r="P932" s="198"/>
      <c r="Q932" s="198"/>
    </row>
    <row r="933" spans="2:17" ht="12.75" customHeight="1">
      <c r="B933" s="162"/>
      <c r="H933" s="52"/>
      <c r="I933" s="52"/>
      <c r="J933" s="262"/>
      <c r="K933" s="31"/>
      <c r="L933" s="31"/>
      <c r="M933" s="198"/>
      <c r="N933" s="198"/>
      <c r="O933" s="198"/>
      <c r="P933" s="198"/>
      <c r="Q933" s="198"/>
    </row>
    <row r="934" spans="2:17" ht="12.75" customHeight="1">
      <c r="B934" s="162"/>
      <c r="H934" s="52"/>
      <c r="I934" s="52"/>
      <c r="J934" s="262"/>
      <c r="K934" s="31"/>
      <c r="L934" s="31"/>
      <c r="M934" s="198"/>
      <c r="N934" s="198"/>
      <c r="O934" s="198"/>
      <c r="P934" s="198"/>
      <c r="Q934" s="198"/>
    </row>
    <row r="935" spans="2:17" ht="12.75" customHeight="1">
      <c r="B935" s="162"/>
      <c r="H935" s="52"/>
      <c r="I935" s="52"/>
      <c r="J935" s="262"/>
      <c r="K935" s="31"/>
      <c r="L935" s="31"/>
      <c r="M935" s="198"/>
      <c r="N935" s="198"/>
      <c r="O935" s="198"/>
      <c r="P935" s="198"/>
      <c r="Q935" s="198"/>
    </row>
    <row r="936" spans="2:17" ht="12.75" customHeight="1">
      <c r="B936" s="162"/>
      <c r="H936" s="52"/>
      <c r="I936" s="52"/>
      <c r="J936" s="262"/>
      <c r="K936" s="31"/>
      <c r="L936" s="31"/>
      <c r="M936" s="198"/>
      <c r="N936" s="198"/>
      <c r="O936" s="198"/>
      <c r="P936" s="198"/>
      <c r="Q936" s="198"/>
    </row>
    <row r="937" spans="2:17" ht="12.75" customHeight="1">
      <c r="B937" s="162"/>
      <c r="H937" s="52"/>
      <c r="I937" s="52"/>
      <c r="J937" s="262"/>
      <c r="K937" s="31"/>
      <c r="L937" s="31"/>
      <c r="M937" s="198"/>
      <c r="N937" s="198"/>
      <c r="O937" s="198"/>
      <c r="P937" s="198"/>
      <c r="Q937" s="198"/>
    </row>
    <row r="938" spans="2:17" ht="12.75" customHeight="1">
      <c r="B938" s="162"/>
      <c r="H938" s="52"/>
      <c r="I938" s="52"/>
      <c r="J938" s="262"/>
      <c r="K938" s="31"/>
      <c r="L938" s="31"/>
      <c r="M938" s="198"/>
      <c r="N938" s="198"/>
      <c r="O938" s="198"/>
      <c r="P938" s="198"/>
      <c r="Q938" s="198"/>
    </row>
    <row r="939" spans="2:17" ht="12.75" customHeight="1">
      <c r="B939" s="162"/>
      <c r="H939" s="52"/>
      <c r="I939" s="52"/>
      <c r="J939" s="262"/>
      <c r="K939" s="31"/>
      <c r="L939" s="31"/>
      <c r="M939" s="198"/>
      <c r="N939" s="198"/>
      <c r="O939" s="198"/>
      <c r="P939" s="198"/>
      <c r="Q939" s="198"/>
    </row>
    <row r="940" spans="2:17" ht="12.75" customHeight="1">
      <c r="B940" s="162"/>
      <c r="H940" s="52"/>
      <c r="I940" s="52"/>
      <c r="J940" s="262"/>
      <c r="K940" s="31"/>
      <c r="L940" s="31"/>
      <c r="M940" s="198"/>
      <c r="N940" s="198"/>
      <c r="O940" s="198"/>
      <c r="P940" s="198"/>
      <c r="Q940" s="198"/>
    </row>
    <row r="941" spans="2:17" ht="12.75" customHeight="1">
      <c r="B941" s="162"/>
      <c r="H941" s="52"/>
      <c r="I941" s="52"/>
      <c r="J941" s="262"/>
      <c r="K941" s="31"/>
      <c r="L941" s="31"/>
      <c r="M941" s="198"/>
      <c r="N941" s="198"/>
      <c r="O941" s="198"/>
      <c r="P941" s="198"/>
      <c r="Q941" s="198"/>
    </row>
    <row r="942" spans="2:17" ht="12.75" customHeight="1">
      <c r="B942" s="162"/>
      <c r="H942" s="52"/>
      <c r="I942" s="52"/>
      <c r="J942" s="262"/>
      <c r="K942" s="31"/>
      <c r="L942" s="31"/>
      <c r="M942" s="198"/>
      <c r="N942" s="198"/>
      <c r="O942" s="198"/>
      <c r="P942" s="198"/>
      <c r="Q942" s="198"/>
    </row>
    <row r="943" spans="2:17" ht="12.75" customHeight="1">
      <c r="B943" s="162"/>
      <c r="H943" s="52"/>
      <c r="I943" s="52"/>
      <c r="J943" s="262"/>
      <c r="K943" s="31"/>
      <c r="L943" s="31"/>
      <c r="M943" s="198"/>
      <c r="N943" s="198"/>
      <c r="O943" s="198"/>
      <c r="P943" s="198"/>
      <c r="Q943" s="198"/>
    </row>
    <row r="944" spans="2:17" ht="12.75" customHeight="1">
      <c r="B944" s="162"/>
      <c r="H944" s="52"/>
      <c r="I944" s="52"/>
      <c r="J944" s="262"/>
      <c r="K944" s="31"/>
      <c r="L944" s="31"/>
      <c r="M944" s="198"/>
      <c r="N944" s="198"/>
      <c r="O944" s="198"/>
      <c r="P944" s="198"/>
      <c r="Q944" s="198"/>
    </row>
    <row r="945" spans="2:17" ht="12.75" customHeight="1">
      <c r="B945" s="162"/>
      <c r="H945" s="52"/>
      <c r="I945" s="52"/>
      <c r="J945" s="262"/>
      <c r="K945" s="31"/>
      <c r="L945" s="31"/>
      <c r="M945" s="198"/>
      <c r="N945" s="198"/>
      <c r="O945" s="198"/>
      <c r="P945" s="198"/>
      <c r="Q945" s="198"/>
    </row>
    <row r="946" spans="2:17" ht="12.75" customHeight="1">
      <c r="B946" s="162"/>
      <c r="H946" s="52"/>
      <c r="I946" s="52"/>
      <c r="J946" s="262"/>
      <c r="K946" s="31"/>
      <c r="L946" s="31"/>
      <c r="M946" s="198"/>
      <c r="N946" s="198"/>
      <c r="O946" s="198"/>
      <c r="P946" s="198"/>
      <c r="Q946" s="198"/>
    </row>
    <row r="947" spans="2:17" ht="12.75" customHeight="1">
      <c r="B947" s="162"/>
      <c r="H947" s="52"/>
      <c r="I947" s="52"/>
      <c r="J947" s="262"/>
      <c r="K947" s="31"/>
      <c r="L947" s="31"/>
      <c r="M947" s="198"/>
      <c r="N947" s="198"/>
      <c r="O947" s="198"/>
      <c r="P947" s="198"/>
      <c r="Q947" s="198"/>
    </row>
    <row r="948" spans="2:17" ht="12.75" customHeight="1">
      <c r="B948" s="162"/>
      <c r="H948" s="52"/>
      <c r="I948" s="52"/>
      <c r="J948" s="262"/>
      <c r="K948" s="31"/>
      <c r="L948" s="31"/>
      <c r="M948" s="198"/>
      <c r="N948" s="198"/>
      <c r="O948" s="198"/>
      <c r="P948" s="198"/>
      <c r="Q948" s="198"/>
    </row>
    <row r="949" spans="2:17" ht="12.75" customHeight="1">
      <c r="B949" s="162"/>
      <c r="H949" s="52"/>
      <c r="I949" s="52"/>
      <c r="J949" s="262"/>
      <c r="K949" s="31"/>
      <c r="L949" s="31"/>
      <c r="M949" s="198"/>
      <c r="N949" s="198"/>
      <c r="O949" s="198"/>
      <c r="P949" s="198"/>
      <c r="Q949" s="198"/>
    </row>
    <row r="950" spans="2:17" ht="12.75" customHeight="1">
      <c r="B950" s="162"/>
      <c r="H950" s="52"/>
      <c r="I950" s="52"/>
      <c r="J950" s="262"/>
      <c r="K950" s="31"/>
      <c r="L950" s="31"/>
      <c r="M950" s="198"/>
      <c r="N950" s="198"/>
      <c r="O950" s="198"/>
      <c r="P950" s="198"/>
      <c r="Q950" s="198"/>
    </row>
    <row r="951" spans="2:17" ht="12.75" customHeight="1">
      <c r="B951" s="162"/>
      <c r="H951" s="52"/>
      <c r="I951" s="52"/>
      <c r="J951" s="262"/>
      <c r="K951" s="31"/>
      <c r="L951" s="31"/>
      <c r="M951" s="198"/>
      <c r="N951" s="198"/>
      <c r="O951" s="198"/>
      <c r="P951" s="198"/>
      <c r="Q951" s="198"/>
    </row>
    <row r="952" spans="2:17" ht="12.75" customHeight="1">
      <c r="B952" s="162"/>
      <c r="H952" s="52"/>
      <c r="I952" s="52"/>
      <c r="J952" s="262"/>
      <c r="K952" s="31"/>
      <c r="L952" s="31"/>
      <c r="M952" s="198"/>
      <c r="N952" s="198"/>
      <c r="O952" s="198"/>
      <c r="P952" s="198"/>
      <c r="Q952" s="198"/>
    </row>
    <row r="953" spans="2:17" ht="12.75" customHeight="1">
      <c r="B953" s="162"/>
      <c r="H953" s="52"/>
      <c r="I953" s="52"/>
      <c r="J953" s="262"/>
      <c r="K953" s="31"/>
      <c r="L953" s="31"/>
      <c r="M953" s="198"/>
      <c r="N953" s="198"/>
      <c r="O953" s="198"/>
      <c r="P953" s="198"/>
      <c r="Q953" s="198"/>
    </row>
    <row r="954" spans="2:17" ht="12.75" customHeight="1">
      <c r="B954" s="162"/>
      <c r="H954" s="52"/>
      <c r="I954" s="52"/>
      <c r="J954" s="262"/>
      <c r="K954" s="31"/>
      <c r="L954" s="31"/>
      <c r="M954" s="198"/>
      <c r="N954" s="198"/>
      <c r="O954" s="198"/>
      <c r="P954" s="198"/>
      <c r="Q954" s="198"/>
    </row>
    <row r="955" spans="2:17" ht="12.75" customHeight="1">
      <c r="B955" s="162"/>
      <c r="H955" s="52"/>
      <c r="I955" s="52"/>
      <c r="J955" s="262"/>
      <c r="K955" s="31"/>
      <c r="L955" s="31"/>
      <c r="M955" s="198"/>
      <c r="N955" s="198"/>
      <c r="O955" s="198"/>
      <c r="P955" s="198"/>
      <c r="Q955" s="198"/>
    </row>
    <row r="956" spans="2:17" ht="12.75" customHeight="1">
      <c r="B956" s="162"/>
      <c r="H956" s="52"/>
      <c r="I956" s="52"/>
      <c r="J956" s="262"/>
      <c r="K956" s="31"/>
      <c r="L956" s="31"/>
      <c r="M956" s="198"/>
      <c r="N956" s="198"/>
      <c r="O956" s="198"/>
      <c r="P956" s="198"/>
      <c r="Q956" s="198"/>
    </row>
    <row r="957" spans="2:17" ht="12.75" customHeight="1">
      <c r="B957" s="162"/>
      <c r="H957" s="52"/>
      <c r="I957" s="52"/>
      <c r="J957" s="262"/>
      <c r="K957" s="31"/>
      <c r="L957" s="31"/>
      <c r="M957" s="198"/>
      <c r="N957" s="198"/>
      <c r="O957" s="198"/>
      <c r="P957" s="198"/>
      <c r="Q957" s="198"/>
    </row>
    <row r="958" spans="2:17" ht="12.75" customHeight="1">
      <c r="B958" s="162"/>
      <c r="H958" s="52"/>
      <c r="I958" s="52"/>
      <c r="J958" s="262"/>
      <c r="K958" s="31"/>
      <c r="L958" s="31"/>
      <c r="M958" s="198"/>
      <c r="N958" s="198"/>
      <c r="O958" s="198"/>
      <c r="P958" s="198"/>
      <c r="Q958" s="198"/>
    </row>
    <row r="959" spans="2:17" ht="12.75" customHeight="1">
      <c r="B959" s="162"/>
      <c r="H959" s="52"/>
      <c r="I959" s="52"/>
      <c r="J959" s="262"/>
      <c r="K959" s="31"/>
      <c r="L959" s="31"/>
      <c r="M959" s="198"/>
      <c r="N959" s="198"/>
      <c r="O959" s="198"/>
      <c r="P959" s="198"/>
      <c r="Q959" s="198"/>
    </row>
    <row r="960" spans="2:17" ht="12.75" customHeight="1">
      <c r="B960" s="162"/>
      <c r="H960" s="52"/>
      <c r="I960" s="52"/>
      <c r="J960" s="262"/>
      <c r="K960" s="31"/>
      <c r="L960" s="31"/>
      <c r="M960" s="198"/>
      <c r="N960" s="198"/>
      <c r="O960" s="198"/>
      <c r="P960" s="198"/>
      <c r="Q960" s="198"/>
    </row>
    <row r="961" spans="2:17" ht="12.75" customHeight="1">
      <c r="B961" s="162"/>
      <c r="H961" s="52"/>
      <c r="I961" s="52"/>
      <c r="J961" s="262"/>
      <c r="K961" s="31"/>
      <c r="L961" s="31"/>
      <c r="M961" s="198"/>
      <c r="N961" s="198"/>
      <c r="O961" s="198"/>
      <c r="P961" s="198"/>
      <c r="Q961" s="198"/>
    </row>
    <row r="962" spans="2:17" ht="12.75" customHeight="1">
      <c r="B962" s="162"/>
      <c r="H962" s="52"/>
      <c r="I962" s="52"/>
      <c r="J962" s="262"/>
      <c r="K962" s="31"/>
      <c r="L962" s="31"/>
      <c r="M962" s="198"/>
      <c r="N962" s="198"/>
      <c r="O962" s="198"/>
      <c r="P962" s="198"/>
      <c r="Q962" s="198"/>
    </row>
    <row r="963" spans="2:17" ht="12.75" customHeight="1">
      <c r="B963" s="162"/>
      <c r="H963" s="52"/>
      <c r="I963" s="52"/>
      <c r="J963" s="262"/>
      <c r="K963" s="31"/>
      <c r="L963" s="31"/>
      <c r="M963" s="198"/>
      <c r="N963" s="198"/>
      <c r="O963" s="198"/>
      <c r="P963" s="198"/>
      <c r="Q963" s="198"/>
    </row>
    <row r="964" spans="2:17" ht="12.75" customHeight="1">
      <c r="B964" s="162"/>
      <c r="H964" s="52"/>
      <c r="I964" s="52"/>
      <c r="J964" s="262"/>
      <c r="K964" s="31"/>
      <c r="L964" s="31"/>
      <c r="M964" s="198"/>
      <c r="N964" s="198"/>
      <c r="O964" s="198"/>
      <c r="P964" s="198"/>
      <c r="Q964" s="198"/>
    </row>
    <row r="965" spans="2:17" ht="12.75" customHeight="1">
      <c r="B965" s="162"/>
      <c r="H965" s="52"/>
      <c r="I965" s="52"/>
      <c r="J965" s="262"/>
      <c r="K965" s="31"/>
      <c r="L965" s="31"/>
      <c r="M965" s="198"/>
      <c r="N965" s="198"/>
      <c r="O965" s="198"/>
      <c r="P965" s="198"/>
      <c r="Q965" s="198"/>
    </row>
    <row r="966" spans="2:17" ht="12.75" customHeight="1">
      <c r="B966" s="162"/>
    </row>
    <row r="967" spans="2:17" ht="12.75" customHeight="1">
      <c r="B967" s="162"/>
    </row>
    <row r="968" spans="2:17" ht="12.75" customHeight="1">
      <c r="B968" s="162"/>
    </row>
    <row r="969" spans="2:17" ht="12.75" customHeight="1">
      <c r="B969" s="162"/>
    </row>
    <row r="970" spans="2:17" ht="12.75" customHeight="1">
      <c r="B970" s="162"/>
    </row>
    <row r="971" spans="2:17" ht="12.75" customHeight="1">
      <c r="B971" s="162"/>
    </row>
    <row r="972" spans="2:17" ht="12.75" customHeight="1">
      <c r="B972" s="162"/>
    </row>
    <row r="973" spans="2:17" ht="12.75" customHeight="1">
      <c r="B973" s="162"/>
    </row>
    <row r="974" spans="2:17" ht="12.75" customHeight="1">
      <c r="B974" s="162"/>
    </row>
    <row r="975" spans="2:17" ht="12.75" customHeight="1">
      <c r="B975" s="162"/>
    </row>
    <row r="976" spans="2:17" ht="12.75" customHeight="1">
      <c r="B976" s="162"/>
    </row>
    <row r="977" spans="2:2" ht="12.75" customHeight="1">
      <c r="B977" s="162"/>
    </row>
    <row r="978" spans="2:2" ht="12.75" customHeight="1">
      <c r="B978" s="162"/>
    </row>
    <row r="979" spans="2:2" ht="12.75" customHeight="1">
      <c r="B979" s="162"/>
    </row>
    <row r="980" spans="2:2" ht="12.75" customHeight="1">
      <c r="B980" s="162"/>
    </row>
    <row r="981" spans="2:2" ht="12.75" customHeight="1">
      <c r="B981" s="162"/>
    </row>
    <row r="982" spans="2:2" ht="12.75" customHeight="1">
      <c r="B982" s="162"/>
    </row>
    <row r="983" spans="2:2" ht="12.75" customHeight="1">
      <c r="B983" s="162"/>
    </row>
    <row r="984" spans="2:2" ht="12.75" customHeight="1">
      <c r="B984" s="162"/>
    </row>
    <row r="985" spans="2:2" ht="12.75" customHeight="1">
      <c r="B985" s="162"/>
    </row>
    <row r="986" spans="2:2" ht="12.75" customHeight="1">
      <c r="B986" s="162"/>
    </row>
    <row r="987" spans="2:2" ht="12.75" customHeight="1">
      <c r="B987" s="162"/>
    </row>
    <row r="988" spans="2:2" ht="12.75" customHeight="1">
      <c r="B988" s="162"/>
    </row>
    <row r="989" spans="2:2" ht="12.75" customHeight="1">
      <c r="B989" s="162"/>
    </row>
    <row r="990" spans="2:2" ht="12.75" customHeight="1">
      <c r="B990" s="162"/>
    </row>
    <row r="991" spans="2:2" ht="12.75" customHeight="1">
      <c r="B991" s="162"/>
    </row>
    <row r="992" spans="2:2" ht="12.75" customHeight="1">
      <c r="B992" s="162"/>
    </row>
    <row r="993" spans="2:2" ht="12.75" customHeight="1">
      <c r="B993" s="162"/>
    </row>
    <row r="994" spans="2:2" ht="12.75" customHeight="1">
      <c r="B994" s="162"/>
    </row>
    <row r="995" spans="2:2" ht="12.75" customHeight="1">
      <c r="B995" s="162"/>
    </row>
    <row r="996" spans="2:2" ht="12.75" customHeight="1">
      <c r="B996" s="162"/>
    </row>
    <row r="997" spans="2:2" ht="12.75" customHeight="1">
      <c r="B997" s="162"/>
    </row>
    <row r="998" spans="2:2" ht="12.75" customHeight="1">
      <c r="B998" s="162"/>
    </row>
    <row r="999" spans="2:2" ht="12.75" customHeight="1">
      <c r="B999" s="162"/>
    </row>
    <row r="1000" spans="2:2" ht="12.75" customHeight="1">
      <c r="B1000" s="162"/>
    </row>
    <row r="1001" spans="2:2" ht="12.75" customHeight="1">
      <c r="B1001" s="162"/>
    </row>
    <row r="1002" spans="2:2" ht="12.75" customHeight="1">
      <c r="B1002" s="162"/>
    </row>
    <row r="1003" spans="2:2" ht="12.75" customHeight="1">
      <c r="B1003" s="162"/>
    </row>
    <row r="1004" spans="2:2" ht="12.75" customHeight="1">
      <c r="B1004" s="162"/>
    </row>
  </sheetData>
  <mergeCells count="18">
    <mergeCell ref="AA305:AF308"/>
    <mergeCell ref="AA147:AF148"/>
    <mergeCell ref="AA157:AF158"/>
    <mergeCell ref="AA606:AF607"/>
    <mergeCell ref="AA696:AF700"/>
    <mergeCell ref="AA639:AF640"/>
    <mergeCell ref="AA323:AF323"/>
    <mergeCell ref="AA498:AF499"/>
    <mergeCell ref="AA707:AF709"/>
    <mergeCell ref="AA711:AF712"/>
    <mergeCell ref="AA389:AF393"/>
    <mergeCell ref="AA394:AF394"/>
    <mergeCell ref="AA396:AF397"/>
    <mergeCell ref="B6:Q6"/>
    <mergeCell ref="B735:Q735"/>
    <mergeCell ref="F350:G350"/>
    <mergeCell ref="F369:G369"/>
    <mergeCell ref="F336:G336"/>
  </mergeCells>
  <phoneticPr fontId="2"/>
  <hyperlinks>
    <hyperlink ref="B695" r:id="rId1" xr:uid="{00000000-0004-0000-0000-000000000000}"/>
  </hyperlinks>
  <pageMargins left="0.59055118110236227" right="0" top="0.43307086614173229" bottom="0.39370078740157483" header="0.43307086614173229" footer="3.937007874015748E-2"/>
  <pageSetup paperSize="9" scale="56" fitToHeight="0" orientation="portrait" r:id="rId2"/>
  <headerFooter alignWithMargins="0">
    <oddFooter>Seite &amp;P</oddFooter>
  </headerFooter>
  <rowBreaks count="13" manualBreakCount="13">
    <brk id="61" max="15" man="1"/>
    <brk id="113" max="16383" man="1"/>
    <brk id="198" max="16383" man="1"/>
    <brk id="276" max="16383" man="1"/>
    <brk id="332" max="16383" man="1"/>
    <brk id="383" max="16383" man="1"/>
    <brk id="402" max="16383" man="1"/>
    <brk id="451" max="16383" man="1"/>
    <brk id="531" max="16383" man="1"/>
    <brk id="598" max="15" man="1"/>
    <brk id="674" max="16383" man="1"/>
    <brk id="734" max="15" man="1"/>
    <brk id="786" max="15" man="1"/>
  </rowBreaks>
  <colBreaks count="1" manualBreakCount="1">
    <brk id="18" max="823" man="1"/>
  </col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budget OFC</vt:lpstr>
      <vt:lpstr>'budget OFC'!Druckbereich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PowerMacintosh User</dc:creator>
  <cp:lastModifiedBy>Monaco Chiara BAK</cp:lastModifiedBy>
  <cp:lastPrinted>2025-11-28T10:45:44Z</cp:lastPrinted>
  <dcterms:created xsi:type="dcterms:W3CDTF">1999-10-14T08:45:14Z</dcterms:created>
  <dcterms:modified xsi:type="dcterms:W3CDTF">2025-12-05T07:39:04Z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2025-09-22T08:24:40Z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d4f85766-95e6-4bf2-9f3e-73e6b0e8ba65</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